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80" windowWidth="19416" windowHeight="5280" firstSheet="2" activeTab="3"/>
  </bookViews>
  <sheets>
    <sheet name="GASTOS IV TRI" sheetId="1" state="hidden" r:id="rId1"/>
    <sheet name="INGRES IV TRI" sheetId="2" state="hidden" r:id="rId2"/>
    <sheet name="2017-G" sheetId="3" r:id="rId3"/>
    <sheet name="2017-I" sheetId="4" r:id="rId4"/>
    <sheet name="PIP" sheetId="5" r:id="rId5"/>
  </sheets>
  <definedNames>
    <definedName name="_xlnm.Print_Area" localSheetId="4">'PIP'!$B$1:$G$33</definedName>
  </definedNames>
  <calcPr fullCalcOnLoad="1"/>
</workbook>
</file>

<file path=xl/sharedStrings.xml><?xml version="1.0" encoding="utf-8"?>
<sst xmlns="http://schemas.openxmlformats.org/spreadsheetml/2006/main" count="440" uniqueCount="121">
  <si>
    <t>UNIVERSIDAD NACIONAL DE TRUJILLO</t>
  </si>
  <si>
    <t>GERENCIA DE PLANIFICACIÓN Y DESARROLLO</t>
  </si>
  <si>
    <t>DIRECCIÓN DE PRESUPUESTO</t>
  </si>
  <si>
    <t>RECURSOS ORDINARIOS</t>
  </si>
  <si>
    <t>GENERICA DEL GASTO</t>
  </si>
  <si>
    <t>PRESUPUESTO INICIAL PIA</t>
  </si>
  <si>
    <t>PRESUPUESTO MODIFICADO</t>
  </si>
  <si>
    <t>PRESUPUESTO EJECUTADO</t>
  </si>
  <si>
    <t>EJECUTADO VS. PIA %</t>
  </si>
  <si>
    <t>EJECUTADO VS. PIM %</t>
  </si>
  <si>
    <t>PIM-EJECUTADO</t>
  </si>
  <si>
    <t>2.1 PERSONAL Y OTRAS OBLIGACIONES SOCIALES</t>
  </si>
  <si>
    <t>2.2 PENSIONES Y OTRAS PRESTACIONES SOCIALES</t>
  </si>
  <si>
    <t>2.3 BIENES Y SERVICIOS</t>
  </si>
  <si>
    <t>2.4 DONACIONES Y TRANSFERENCIAS</t>
  </si>
  <si>
    <t>-</t>
  </si>
  <si>
    <t>2.5 OTROS GASTOS</t>
  </si>
  <si>
    <t>GASTO CORRIENTE</t>
  </si>
  <si>
    <t>2.6 ADQUISICIÓN DE ACTIVOS NO FINANCIEROS</t>
  </si>
  <si>
    <t>GASTO DE CAPITAL</t>
  </si>
  <si>
    <t>TOTAL</t>
  </si>
  <si>
    <t>RECURSOS DIRECTAMENTE RECAUDADOS</t>
  </si>
  <si>
    <t>DONACIONES Y TRANSFERENCIAS</t>
  </si>
  <si>
    <t>RECURSOS DETERMINADOS</t>
  </si>
  <si>
    <t>POR TODA FUENTE DE FINANCIAMIENTO</t>
  </si>
  <si>
    <t>PRESUPUESTO MODIFICADO-PIM</t>
  </si>
  <si>
    <t>RECURSOS DIRECTAMENTE RECAUDADO</t>
  </si>
  <si>
    <t>GENERICA DEL INGRESO</t>
  </si>
  <si>
    <t>1.3.1 VENTA DE BIENES</t>
  </si>
  <si>
    <t>1.3.2 DERECHOS Y TASAS ADMINISTRATIVAS</t>
  </si>
  <si>
    <t>1.3.3 VENTA DE SERVICIOS</t>
  </si>
  <si>
    <t>1.4.1 DONACIONES Y TRANSFERENCIAS CORRIENTES</t>
  </si>
  <si>
    <t>1.4.2 DONACIONES DE CAPITAL</t>
  </si>
  <si>
    <t>1.5.1 RENTA DE LA PROPIEDAD</t>
  </si>
  <si>
    <t>1.5.5 INGRESOS DIVERSOS</t>
  </si>
  <si>
    <t>1.9.1 SALDOS DE BALANCE</t>
  </si>
  <si>
    <t>INGRESOS POR TODA FUENTE</t>
  </si>
  <si>
    <t>PRESUPUESTO INSTITUCIONAL DE APERTURA, MODIFICADO Y EJECUCIÓN DE GASTOS POR FUENTES DE FINANCIAMIENTO AL IV TRIMESTRE DEL AÑO FISCAL 2014</t>
  </si>
  <si>
    <t>RESUMEN DEL PRESUPUESTO INSTITUCIONAL DE APERTURA, MODIFICADO Y EJECUCIÓN DE GASTOS POR TODA FUENTE DE FINANCIAMIENTO AL IV TRIMESTRE DEL AÑO FISCAL 2014</t>
  </si>
  <si>
    <t>RESUMEN DEL PRESUPUESTO INSTITUCIONAL DE APERTURA, MODIFICADO Y EJECUCIÓN DE INGRESOS POR TODA FUENTE DE FINANCIAMIENTO AL IV TRIMESTRE DEL AÑO FISCAL 2014</t>
  </si>
  <si>
    <t>PRESUPUESTO INSTITUCIONAL DE APERTURA, MODIFICADO Y EJECUCIÓN DE INGRESOS POR FUENTES DE FINANCIAMIENTO AL IV TRIMESTRE DEL AÑO FISCAL 2014</t>
  </si>
  <si>
    <t>PIA</t>
  </si>
  <si>
    <t>PIM</t>
  </si>
  <si>
    <t>EJECUCIÓN</t>
  </si>
  <si>
    <t>INDICADOR DE EFICACIA</t>
  </si>
  <si>
    <t>IEG - PIA</t>
  </si>
  <si>
    <t>IEG - PIM</t>
  </si>
  <si>
    <t>CANON Y SOBRECANON, REGALIAS, RENTA DE ADUANAS Y PARTICIPACIONES</t>
  </si>
  <si>
    <t>IEI - PIA</t>
  </si>
  <si>
    <t>IEI - PIM</t>
  </si>
  <si>
    <t>RESUMEN</t>
  </si>
  <si>
    <t>SNIP</t>
  </si>
  <si>
    <t>CÓDIGO PRESUPUESTAL</t>
  </si>
  <si>
    <t xml:space="preserve"> NOMBRES</t>
  </si>
  <si>
    <t>MEJORAMIENTO DEL SERVICIO ACADEMICO Y DE INVESTIGACION EN LA FACULTAD DE CIENCIAS ECONOMICAS DE LA UNIVERSIDAD NACIONAL DE TRUJILLO.</t>
  </si>
  <si>
    <t>NIVEL DE EJECUCIÓN DEL PROYECTO</t>
  </si>
  <si>
    <t>2001621</t>
  </si>
  <si>
    <t>2056191</t>
  </si>
  <si>
    <t>2115342</t>
  </si>
  <si>
    <t>2131957</t>
  </si>
  <si>
    <t>2131955</t>
  </si>
  <si>
    <t>2145578</t>
  </si>
  <si>
    <t>2158744</t>
  </si>
  <si>
    <t>2234640</t>
  </si>
  <si>
    <t>2202562</t>
  </si>
  <si>
    <t>2202561</t>
  </si>
  <si>
    <t>COSTO DEL PROYECTO</t>
  </si>
  <si>
    <t/>
  </si>
  <si>
    <t>00045708</t>
  </si>
  <si>
    <t>00139460</t>
  </si>
  <si>
    <t>00145594</t>
  </si>
  <si>
    <t>00145593</t>
  </si>
  <si>
    <t>00173753</t>
  </si>
  <si>
    <t>00173754</t>
  </si>
  <si>
    <t>00305790</t>
  </si>
  <si>
    <t>00295377</t>
  </si>
  <si>
    <t>00236796</t>
  </si>
  <si>
    <t>14.1 DONACIONES Y TANSFERENCIAS CORRIENTES</t>
  </si>
  <si>
    <t>14.2 DONACIONES DE CAPITAL</t>
  </si>
  <si>
    <t>00112019</t>
  </si>
  <si>
    <t>00145526</t>
  </si>
  <si>
    <t>00191014</t>
  </si>
  <si>
    <t>00130608</t>
  </si>
  <si>
    <t>00205633</t>
  </si>
  <si>
    <t>00169776</t>
  </si>
  <si>
    <t>02320890</t>
  </si>
  <si>
    <t>2092383</t>
  </si>
  <si>
    <t>2131956</t>
  </si>
  <si>
    <t>2150242</t>
  </si>
  <si>
    <t>2158743</t>
  </si>
  <si>
    <t>2158745</t>
  </si>
  <si>
    <t>2234642</t>
  </si>
  <si>
    <t>2320890</t>
  </si>
  <si>
    <t>ESTUDIOS DE PRE-INVERSION</t>
  </si>
  <si>
    <t>PUESTA EN VALOR DE LOS RECURSOS NATURALES Y CULTURALES ENCONTRADOS EN EL COMPLEJO ARQUEOLOGICO HUACAS DEL SOL Y LA LUNA - UNIVERSIDAD NACIONAL DE TRUJILLO</t>
  </si>
  <si>
    <t>AMPLIACION Y MEJORAMIENTO DEL SERVICIO DE FORMACION ACADEMICO PROFESIONAL E INVESTIGACION EN LA FACULTAD DE CIENCIAS AGROPECUARIAS DE LA UNIVERSIDAD NACIONAL DE TRUJILLO</t>
  </si>
  <si>
    <t>MEJORAMIENTO DEL SERVICIO DE FORMACION ACADEMICO-PROFESIONAL Y DE INVESTIGACION EN LA ESCUELA DE INGENIERIA DE MATERIALES DE LA UNIVERSIDAD NACIONAL DE TRUJILLO</t>
  </si>
  <si>
    <t>MEJORAMIENTO DEL SERVICIO DE FORMACION ACADEMICO-PROFESIONAL Y DE INVESTIGACION EN LA ESCUELA DE INGENIERIA AMBIENTAL DE LA UNIVERSIDAD NACIONAL DE TR</t>
  </si>
  <si>
    <t>MEJORAMIENTO DEL SERVICIO DE FORMACION ACADEMICO-PROFESIONAL Y DE INVESTIGACION EN LA ESCUELA DE INGENIERIA INDUSTRIAL DE LA UNIVERSIDAD NACIONAL DE T</t>
  </si>
  <si>
    <t>MEJORAMIENTO DEL SERVICIO ACADEMICO Y DE INVESTIGACION EN LAS ESCUELAS DE INGENIERIA DE MINAS Y METALURGICA DE LA UNIVERSIDAD NACIONAL DE TRUJILLO</t>
  </si>
  <si>
    <t>MEJORAMIENTO DEL SERVICIO ACADEMICO Y DE INVESTIGACION EN LA SEDE VALLE JEQUETEPEQUE DE LA UNIVERSIDAD NACIONAL DE TRUJILLO</t>
  </si>
  <si>
    <t>MEJORAMIENTO DEL SERVICIO DE FORMACION ACADEMICO PROFESIONAL EN LA FACULTAD DE DERECHO Y CIENCIAS POLITICAS DE LA UNIVERSIDAD NACIONAL DE TRUJILLO</t>
  </si>
  <si>
    <t>MEJORAMIENTO DEL SISTEMA ELECTRICO DE MEDIA Y BAJA TENSION EN LA CIUDAD UNIVERSITARIA DE LA UNIVERSIDAD NACIONAL DE TRUJILLO</t>
  </si>
  <si>
    <t>MEJORAMIENTO DEL SERVICIO DE AGUA POTABLE Y SANEAMIENTO EN LA CIUDAD UNIVERSITARIA DE LA UNIVERSIDAD NACIONAL DE TRUJILLO</t>
  </si>
  <si>
    <t>MEJORAMIENTO DEL SERVICIO ACADEMICO Y DE INVESTIGACION EN LA ESCUELA DE INGENIERIA DE SISTEMAS DE LA UNIVERSIDAD NACIONAL DE TRUJILLO</t>
  </si>
  <si>
    <t>MEJORAMIENTO DEL SERVICIO DE LA EDITORIAL UNIVERSITARIA DE LA UNIVERSIDAD NACIONAL DE TRUJILLO</t>
  </si>
  <si>
    <t>AMPLIACION DEL SERVICIO ACADEMICO DEL CENTRO DE IDIOMAS EN LA CIUDAD UNIVERSITARIA DE LA UNIVERSIDAD NACIONAL DE TRUJILLO</t>
  </si>
  <si>
    <t>MEJORAMIENTO DEL SERVICIO ACADEMICO Y LA INVESTIGACION EN LA ESPECIALIDAD DE ESTOMATOLOGIA DE LA UNIVERSIDAD NACIONAL DE TRUJILLO</t>
  </si>
  <si>
    <t>MEJORAMIENTO Y AMPLIACION DEL SERVICIO DE ASISTENCIA ALIMENTARIA DE LA UNIVERSIDAD NACIONAL DE TRUJILLO, DISTRITO DE TRUJILLO, PROVINCIA DE TRUJILLO, DEPARTAMENTO DE LA LIBERTAD</t>
  </si>
  <si>
    <t>PRESUPUESTO INSTITUCIONAL DE APERTURA, MODIFICADO Y EJECUCIÓN DEL GASTO POR FUENTES DE FINANCIAMIENTO AL II TRIMESTRE DEL AÑO FISCAL 2017</t>
  </si>
  <si>
    <t>PRESUPUESTO INSTITUCIONAL DE APERTURA, MODIFICADO Y EJECUCIÓN DE LOS INGRESOS POR FUENTES DE FINANCIAMIENTO AL II TRIMESTRE DEL AÑO FISCAL 2017</t>
  </si>
  <si>
    <t>00087724</t>
  </si>
  <si>
    <t>02336637</t>
  </si>
  <si>
    <t>02336777</t>
  </si>
  <si>
    <t>2088119</t>
  </si>
  <si>
    <t>2336637</t>
  </si>
  <si>
    <t>2336777</t>
  </si>
  <si>
    <t>AMPLIACION Y MEJORAMIENTO DEL SERVICIO ACADEMICO DE INVESTIGACION DE LA FACULTAD DE ENFERMERIA DE LA UNIVERSIDAD NACIONAL DE TRUJILLO</t>
  </si>
  <si>
    <t>MEJORAMIENTO DEL SERVICIO DE FORMACION PROFESIONAL DE LAS ESCUELAS DE ARQUITECTURA Y URBANISMO E INGENIERIA CIVIL DE LA UNIVERSIDAD NACIONAL DE TRUJILLO, DISTRITO DE TRUJILLO, PROVINCIA DE TRUJILLO, DEPARTAMENTO DE LA LIBERTAD</t>
  </si>
  <si>
    <t>MEJORAMIENTO Y AMPLIACION DEL SERVICIO BIBLIOTECOLOGICO DE LA BIBLIOTECA CENTRAL DE LA UNIVERSIDAD NACIONAL DE TRUJILLO, DISTRITO DE TRUJILLO, PROVINCIA DE TRUJILLO, DEPARTAMENTO DE LA LIBERTAD</t>
  </si>
  <si>
    <t>PROYECTOS DE INVERSIÓN PÚBLICA AL II TRIMESTRE DEL AÑO 2017</t>
  </si>
</sst>
</file>

<file path=xl/styles.xml><?xml version="1.0" encoding="utf-8"?>
<styleSheet xmlns="http://schemas.openxmlformats.org/spreadsheetml/2006/main">
  <numFmts count="3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.0"/>
    <numFmt numFmtId="185" formatCode="#,##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3"/>
      <name val="Trebuchet MS"/>
      <family val="2"/>
    </font>
    <font>
      <b/>
      <sz val="17"/>
      <name val="Trebuchet MS"/>
      <family val="2"/>
    </font>
    <font>
      <b/>
      <sz val="2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4" fontId="10" fillId="34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1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4" fontId="10" fillId="35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2" max="2" width="42.00390625" style="0" customWidth="1"/>
    <col min="3" max="5" width="13.7109375" style="0" bestFit="1" customWidth="1"/>
    <col min="6" max="7" width="0" style="0" hidden="1" customWidth="1"/>
    <col min="8" max="8" width="13.710937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03" t="s">
        <v>37</v>
      </c>
      <c r="C5" s="103"/>
      <c r="D5" s="103"/>
      <c r="E5" s="103"/>
      <c r="F5" s="103"/>
      <c r="G5" s="103"/>
      <c r="H5" s="103"/>
    </row>
    <row r="6" spans="2:8" ht="12.75">
      <c r="B6" s="103"/>
      <c r="C6" s="103"/>
      <c r="D6" s="103"/>
      <c r="E6" s="103"/>
      <c r="F6" s="103"/>
      <c r="G6" s="103"/>
      <c r="H6" s="103"/>
    </row>
    <row r="7" ht="12.75">
      <c r="B7" s="4" t="s">
        <v>3</v>
      </c>
    </row>
    <row r="8" ht="12.75">
      <c r="B8" s="5"/>
    </row>
    <row r="9" spans="2:8" ht="20.25">
      <c r="B9" s="6" t="s">
        <v>4</v>
      </c>
      <c r="C9" s="7" t="s">
        <v>41</v>
      </c>
      <c r="D9" s="7" t="s">
        <v>42</v>
      </c>
      <c r="E9" s="7" t="s">
        <v>43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11</v>
      </c>
      <c r="C10" s="45">
        <v>61465000</v>
      </c>
      <c r="D10" s="45">
        <v>61925105</v>
      </c>
      <c r="E10" s="45">
        <v>61877153.22000002</v>
      </c>
      <c r="F10" s="10">
        <f>ROUND(E10/C10*100,2)</f>
        <v>100.67</v>
      </c>
      <c r="G10" s="10">
        <f>ROUND(E10/D10*100,2)</f>
        <v>99.92</v>
      </c>
      <c r="H10" s="9">
        <f>D10-E10</f>
        <v>47951.77999997884</v>
      </c>
    </row>
    <row r="11" spans="2:8" ht="12.75">
      <c r="B11" s="11" t="s">
        <v>12</v>
      </c>
      <c r="C11" s="45">
        <v>15197000</v>
      </c>
      <c r="D11" s="45">
        <v>15761496</v>
      </c>
      <c r="E11" s="45">
        <v>15241072.26</v>
      </c>
      <c r="F11" s="10">
        <f>ROUND(E11/C11*100,2)</f>
        <v>100.29</v>
      </c>
      <c r="G11" s="10">
        <f aca="true" t="shared" si="0" ref="G11:G18">ROUND(E11/D11*100,2)</f>
        <v>96.7</v>
      </c>
      <c r="H11" s="9">
        <f aca="true" t="shared" si="1" ref="H11:H16">D11-E11</f>
        <v>520423.7400000002</v>
      </c>
    </row>
    <row r="12" spans="2:8" ht="12.75">
      <c r="B12" s="11" t="s">
        <v>13</v>
      </c>
      <c r="C12" s="45">
        <v>9005000</v>
      </c>
      <c r="D12" s="45">
        <v>7859780</v>
      </c>
      <c r="E12" s="45">
        <v>7657394.749999995</v>
      </c>
      <c r="F12" s="10">
        <f>ROUND(E12/C12*100,2)</f>
        <v>85.03</v>
      </c>
      <c r="G12" s="10">
        <f t="shared" si="0"/>
        <v>97.43</v>
      </c>
      <c r="H12" s="9">
        <f t="shared" si="1"/>
        <v>202385.25000000466</v>
      </c>
    </row>
    <row r="13" spans="2:8" ht="12.75">
      <c r="B13" s="11" t="s">
        <v>14</v>
      </c>
      <c r="C13" s="44" t="s">
        <v>15</v>
      </c>
      <c r="D13" s="44" t="s">
        <v>15</v>
      </c>
      <c r="E13" s="44"/>
      <c r="F13" s="12" t="s">
        <v>15</v>
      </c>
      <c r="G13" s="12" t="s">
        <v>15</v>
      </c>
      <c r="H13" s="12" t="s">
        <v>15</v>
      </c>
    </row>
    <row r="14" spans="2:8" ht="13.5" thickBot="1">
      <c r="B14" s="14" t="s">
        <v>16</v>
      </c>
      <c r="C14" s="44">
        <v>1504000</v>
      </c>
      <c r="D14" s="44">
        <v>3142515</v>
      </c>
      <c r="E14" s="44">
        <v>3032035.6399999997</v>
      </c>
      <c r="F14" s="16">
        <f>ROUND(E14/C14*100,2)</f>
        <v>201.6</v>
      </c>
      <c r="G14" s="16">
        <f t="shared" si="0"/>
        <v>96.48</v>
      </c>
      <c r="H14" s="9">
        <f t="shared" si="1"/>
        <v>110479.36000000034</v>
      </c>
    </row>
    <row r="15" spans="2:8" ht="13.5" thickBot="1">
      <c r="B15" s="17" t="s">
        <v>17</v>
      </c>
      <c r="C15" s="18">
        <f>SUM(C10:C14)</f>
        <v>87171000</v>
      </c>
      <c r="D15" s="19">
        <f>SUM(D10:D14)</f>
        <v>88688896</v>
      </c>
      <c r="E15" s="19">
        <f>SUM(E10:E14)</f>
        <v>87807655.87000002</v>
      </c>
      <c r="F15" s="20">
        <f>ROUND(E15/C15*100,2)</f>
        <v>100.73</v>
      </c>
      <c r="G15" s="21">
        <f t="shared" si="0"/>
        <v>99.01</v>
      </c>
      <c r="H15" s="22">
        <f>SUM(H10:H14)</f>
        <v>881240.129999984</v>
      </c>
    </row>
    <row r="16" spans="2:8" ht="13.5" thickBot="1">
      <c r="B16" s="23" t="s">
        <v>18</v>
      </c>
      <c r="C16" s="24">
        <v>7655345</v>
      </c>
      <c r="D16" s="24">
        <v>10655345</v>
      </c>
      <c r="E16" s="24">
        <v>10299589.44</v>
      </c>
      <c r="F16" s="25">
        <f>ROUND(E16/C16*100,2)</f>
        <v>134.54</v>
      </c>
      <c r="G16" s="25">
        <f t="shared" si="0"/>
        <v>96.66</v>
      </c>
      <c r="H16" s="15">
        <f t="shared" si="1"/>
        <v>355755.5600000005</v>
      </c>
    </row>
    <row r="17" spans="2:8" ht="13.5" thickBot="1">
      <c r="B17" s="26" t="s">
        <v>19</v>
      </c>
      <c r="C17" s="27">
        <f>SUM(C16)</f>
        <v>7655345</v>
      </c>
      <c r="D17" s="19">
        <f>SUM(D16)</f>
        <v>10655345</v>
      </c>
      <c r="E17" s="19">
        <f>SUM(E16)</f>
        <v>10299589.44</v>
      </c>
      <c r="F17" s="20">
        <f>ROUND(E17/C17*100,2)</f>
        <v>134.54</v>
      </c>
      <c r="G17" s="21">
        <f t="shared" si="0"/>
        <v>96.66</v>
      </c>
      <c r="H17" s="22">
        <f>SUM(H16)</f>
        <v>355755.5600000005</v>
      </c>
    </row>
    <row r="18" spans="2:8" ht="13.5" thickBot="1">
      <c r="B18" s="28" t="s">
        <v>20</v>
      </c>
      <c r="C18" s="29">
        <f>C15+C17</f>
        <v>94826345</v>
      </c>
      <c r="D18" s="30">
        <f>D15+D17</f>
        <v>99344241</v>
      </c>
      <c r="E18" s="30">
        <f>E15+E17</f>
        <v>98107245.31000002</v>
      </c>
      <c r="F18" s="31">
        <f>ROUND(E18/C18*100,2)</f>
        <v>103.46</v>
      </c>
      <c r="G18" s="31">
        <f t="shared" si="0"/>
        <v>98.75</v>
      </c>
      <c r="H18" s="30">
        <f>H15+H17</f>
        <v>1236995.6899999846</v>
      </c>
    </row>
    <row r="19" ht="13.5" thickTop="1">
      <c r="D19" s="1"/>
    </row>
    <row r="20" ht="12.75">
      <c r="B20" s="4" t="s">
        <v>21</v>
      </c>
    </row>
    <row r="22" spans="2:8" ht="20.25">
      <c r="B22" s="6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11</v>
      </c>
      <c r="C23" s="9">
        <v>13835500</v>
      </c>
      <c r="D23" s="9">
        <v>15101155</v>
      </c>
      <c r="E23" s="9">
        <v>14700066.33</v>
      </c>
      <c r="F23" s="10">
        <f>ROUND(E23/C23*100,2)</f>
        <v>106.25</v>
      </c>
      <c r="G23" s="10">
        <f>ROUND(E23/D23*100,2)</f>
        <v>97.34</v>
      </c>
      <c r="H23" s="9">
        <f>D23-E23</f>
        <v>401088.6699999999</v>
      </c>
    </row>
    <row r="24" spans="2:8" ht="12.75">
      <c r="B24" s="11" t="s">
        <v>12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</row>
    <row r="25" spans="2:8" ht="12.75">
      <c r="B25" s="11" t="s">
        <v>13</v>
      </c>
      <c r="C25" s="9">
        <v>21509650</v>
      </c>
      <c r="D25" s="9">
        <v>27914746</v>
      </c>
      <c r="E25" s="9">
        <v>23184854.859999996</v>
      </c>
      <c r="F25" s="10">
        <f>ROUND(E25/C25*100,2)</f>
        <v>107.79</v>
      </c>
      <c r="G25" s="10">
        <f>ROUND(E25/D25*100,2)</f>
        <v>83.06</v>
      </c>
      <c r="H25" s="9">
        <f>D25-E25</f>
        <v>4729891.140000004</v>
      </c>
    </row>
    <row r="26" spans="2:8" ht="12.75">
      <c r="B26" s="11" t="s">
        <v>14</v>
      </c>
      <c r="C26" s="12" t="s">
        <v>15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</row>
    <row r="27" spans="2:8" ht="13.5" thickBot="1">
      <c r="B27" s="14" t="s">
        <v>16</v>
      </c>
      <c r="C27" s="15">
        <v>1590800</v>
      </c>
      <c r="D27" s="15">
        <v>1704042</v>
      </c>
      <c r="E27" s="15">
        <v>1610710.2300000004</v>
      </c>
      <c r="F27" s="16">
        <f>ROUND(E27/C27*100,2)</f>
        <v>101.25</v>
      </c>
      <c r="G27" s="16">
        <f>ROUND(E27/D27*100,2)</f>
        <v>94.52</v>
      </c>
      <c r="H27" s="9">
        <f>D27-E27</f>
        <v>93331.76999999955</v>
      </c>
    </row>
    <row r="28" spans="2:8" ht="13.5" thickBot="1">
      <c r="B28" s="26" t="s">
        <v>17</v>
      </c>
      <c r="C28" s="19">
        <f>SUM(C23:C27)</f>
        <v>36935950</v>
      </c>
      <c r="D28" s="27">
        <f>SUM(D23:D27)</f>
        <v>44719943</v>
      </c>
      <c r="E28" s="18">
        <f>SUM(E23:E27)</f>
        <v>39495631.42</v>
      </c>
      <c r="F28" s="20">
        <f>ROUND(E28/C28*100,2)</f>
        <v>106.93</v>
      </c>
      <c r="G28" s="21">
        <f>ROUND(E28/D28*100,2)</f>
        <v>88.32</v>
      </c>
      <c r="H28" s="22">
        <f>SUM(H23:H27)</f>
        <v>5224311.580000004</v>
      </c>
    </row>
    <row r="29" spans="2:8" ht="13.5" thickBot="1">
      <c r="B29" s="23" t="s">
        <v>18</v>
      </c>
      <c r="C29" s="24">
        <v>2017700</v>
      </c>
      <c r="D29" s="24">
        <v>3104661</v>
      </c>
      <c r="E29" s="24">
        <v>2639623.2699999996</v>
      </c>
      <c r="F29" s="25">
        <f>ROUND(E29/C29*100,2)</f>
        <v>130.82</v>
      </c>
      <c r="G29" s="25">
        <f>ROUND(E29/D29*100,2)</f>
        <v>85.02</v>
      </c>
      <c r="H29" s="15">
        <f>D29-E29</f>
        <v>465037.73000000045</v>
      </c>
    </row>
    <row r="30" spans="2:8" ht="13.5" thickBot="1">
      <c r="B30" s="26" t="s">
        <v>19</v>
      </c>
      <c r="C30" s="19">
        <f>SUM(C29)</f>
        <v>2017700</v>
      </c>
      <c r="D30" s="19">
        <f>SUM(D29)</f>
        <v>3104661</v>
      </c>
      <c r="E30" s="27">
        <f>SUM(E29)</f>
        <v>2639623.2699999996</v>
      </c>
      <c r="F30" s="32">
        <f>ROUND(E30/C30*100,2)</f>
        <v>130.82</v>
      </c>
      <c r="G30" s="21">
        <f>ROUND(E30/D30*100,2)</f>
        <v>85.02</v>
      </c>
      <c r="H30" s="22">
        <f>SUM(H29)</f>
        <v>465037.73000000045</v>
      </c>
    </row>
    <row r="31" spans="2:8" ht="13.5" thickBot="1">
      <c r="B31" s="28" t="s">
        <v>20</v>
      </c>
      <c r="C31" s="30">
        <f>C28+C30</f>
        <v>38953650</v>
      </c>
      <c r="D31" s="30">
        <f>D28+D30</f>
        <v>47824604</v>
      </c>
      <c r="E31" s="30">
        <f>E28+E30</f>
        <v>42135254.69</v>
      </c>
      <c r="F31" s="31">
        <f>ROUND(E31/C31*100,2)</f>
        <v>108.17</v>
      </c>
      <c r="G31" s="31">
        <f>ROUND(E31/D31*100,2)</f>
        <v>88.1</v>
      </c>
      <c r="H31" s="30">
        <f>H28+H30</f>
        <v>5689349.310000004</v>
      </c>
    </row>
    <row r="32" ht="13.5" thickTop="1"/>
    <row r="33" ht="12.75">
      <c r="B33" s="4" t="s">
        <v>22</v>
      </c>
    </row>
    <row r="35" spans="2:8" ht="20.25">
      <c r="B35" s="6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11</v>
      </c>
      <c r="C36" s="12" t="s">
        <v>15</v>
      </c>
      <c r="D36" s="12" t="s">
        <v>15</v>
      </c>
      <c r="E36" s="12" t="s">
        <v>15</v>
      </c>
      <c r="F36" s="12" t="s">
        <v>15</v>
      </c>
      <c r="G36" s="12" t="s">
        <v>15</v>
      </c>
      <c r="H36" s="12" t="s">
        <v>15</v>
      </c>
    </row>
    <row r="37" spans="2:8" ht="12.75">
      <c r="B37" s="11" t="s">
        <v>12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  <c r="H37" s="12" t="s">
        <v>15</v>
      </c>
    </row>
    <row r="38" spans="2:8" ht="12.75">
      <c r="B38" s="11" t="s">
        <v>13</v>
      </c>
      <c r="C38" s="12" t="s">
        <v>15</v>
      </c>
      <c r="D38" s="9">
        <v>5306577</v>
      </c>
      <c r="E38" s="9">
        <v>44654.5</v>
      </c>
      <c r="F38" s="10"/>
      <c r="G38" s="10">
        <f>ROUND(E38/D38*100,2)</f>
        <v>0.84</v>
      </c>
      <c r="H38" s="9">
        <f>D38-E38</f>
        <v>5261922.5</v>
      </c>
    </row>
    <row r="39" spans="2:8" ht="12.75">
      <c r="B39" s="11" t="s">
        <v>14</v>
      </c>
      <c r="C39" s="12" t="s">
        <v>15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</row>
    <row r="40" spans="2:8" ht="13.5" thickBot="1">
      <c r="B40" s="14" t="s">
        <v>16</v>
      </c>
      <c r="C40" s="12" t="s">
        <v>15</v>
      </c>
      <c r="D40" s="15">
        <v>400000</v>
      </c>
      <c r="E40" s="15"/>
      <c r="F40" s="33" t="s">
        <v>15</v>
      </c>
      <c r="G40" s="16">
        <f>ROUND(E40/D40*100,2)</f>
        <v>0</v>
      </c>
      <c r="H40" s="9">
        <f>D40-E40</f>
        <v>400000</v>
      </c>
    </row>
    <row r="41" spans="2:8" ht="13.5" thickBot="1">
      <c r="B41" s="17" t="s">
        <v>17</v>
      </c>
      <c r="C41" s="34" t="s">
        <v>15</v>
      </c>
      <c r="D41" s="19">
        <f>SUM(D36:D40)</f>
        <v>5706577</v>
      </c>
      <c r="E41" s="27">
        <f>SUM(E36:E40)</f>
        <v>44654.5</v>
      </c>
      <c r="F41" s="34" t="s">
        <v>15</v>
      </c>
      <c r="G41" s="35">
        <f>ROUND(E41/D41*100,2)</f>
        <v>0.78</v>
      </c>
      <c r="H41" s="22">
        <f>SUM(H36:H40)</f>
        <v>5661922.5</v>
      </c>
    </row>
    <row r="42" spans="2:8" ht="13.5" thickBot="1">
      <c r="B42" s="23" t="s">
        <v>18</v>
      </c>
      <c r="C42" s="36" t="s">
        <v>15</v>
      </c>
      <c r="D42" s="24">
        <v>37312438</v>
      </c>
      <c r="E42" s="24">
        <v>22416258.01</v>
      </c>
      <c r="F42" s="36" t="s">
        <v>15</v>
      </c>
      <c r="G42" s="37">
        <f>ROUND(E42/D42*100,2)</f>
        <v>60.08</v>
      </c>
      <c r="H42" s="15">
        <f>D42-E42</f>
        <v>14896179.989999998</v>
      </c>
    </row>
    <row r="43" spans="2:8" ht="13.5" thickBot="1">
      <c r="B43" s="17" t="s">
        <v>19</v>
      </c>
      <c r="C43" s="34" t="s">
        <v>15</v>
      </c>
      <c r="D43" s="19">
        <f>SUM(D42)</f>
        <v>37312438</v>
      </c>
      <c r="E43" s="27">
        <f>SUM(E42)</f>
        <v>22416258.01</v>
      </c>
      <c r="F43" s="34" t="s">
        <v>15</v>
      </c>
      <c r="G43" s="38">
        <f>ROUND(E43/D43*100,2)</f>
        <v>60.08</v>
      </c>
      <c r="H43" s="22">
        <f>SUM(H42)</f>
        <v>14896179.989999998</v>
      </c>
    </row>
    <row r="44" spans="2:8" ht="13.5" thickBot="1">
      <c r="B44" s="28" t="s">
        <v>20</v>
      </c>
      <c r="C44" s="39" t="s">
        <v>15</v>
      </c>
      <c r="D44" s="30">
        <f>D41+D43</f>
        <v>43019015</v>
      </c>
      <c r="E44" s="30">
        <f>E41+E43</f>
        <v>22460912.51</v>
      </c>
      <c r="F44" s="40" t="s">
        <v>15</v>
      </c>
      <c r="G44" s="41">
        <f>ROUND(E44/D44*100,2)</f>
        <v>52.21</v>
      </c>
      <c r="H44" s="30">
        <f>H41+H43</f>
        <v>20558102.49</v>
      </c>
    </row>
    <row r="45" ht="13.5" thickTop="1"/>
    <row r="46" ht="12.75">
      <c r="B46" s="4" t="s">
        <v>23</v>
      </c>
    </row>
    <row r="48" spans="2:8" ht="20.25">
      <c r="B48" s="6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7" t="s">
        <v>9</v>
      </c>
      <c r="H48" s="7" t="s">
        <v>10</v>
      </c>
    </row>
    <row r="49" spans="2:8" ht="12.75">
      <c r="B49" s="8" t="s">
        <v>11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  <c r="H49" s="12" t="s">
        <v>15</v>
      </c>
    </row>
    <row r="50" spans="2:8" ht="12.75">
      <c r="B50" s="11" t="s">
        <v>12</v>
      </c>
      <c r="C50" s="12" t="s">
        <v>15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15</v>
      </c>
    </row>
    <row r="51" spans="2:8" ht="12.75">
      <c r="B51" s="11" t="s">
        <v>13</v>
      </c>
      <c r="C51" s="9">
        <v>6636504</v>
      </c>
      <c r="D51" s="9">
        <v>7137163</v>
      </c>
      <c r="E51" s="9">
        <v>768310.62</v>
      </c>
      <c r="F51" s="10">
        <f>ROUND(E51/C51*100,2)</f>
        <v>11.58</v>
      </c>
      <c r="G51" s="10">
        <f>ROUND(E51/D51*100,2)</f>
        <v>10.76</v>
      </c>
      <c r="H51" s="9">
        <f>D51-E51</f>
        <v>6368852.38</v>
      </c>
    </row>
    <row r="52" spans="2:8" ht="12.75">
      <c r="B52" s="11" t="s">
        <v>14</v>
      </c>
      <c r="C52" s="12" t="s">
        <v>15</v>
      </c>
      <c r="D52" s="12" t="s">
        <v>15</v>
      </c>
      <c r="E52" s="12" t="s">
        <v>15</v>
      </c>
      <c r="F52" s="12" t="s">
        <v>15</v>
      </c>
      <c r="G52" s="12" t="s">
        <v>15</v>
      </c>
      <c r="H52" s="12" t="s">
        <v>15</v>
      </c>
    </row>
    <row r="53" spans="2:8" ht="13.5" thickBot="1">
      <c r="B53" s="14" t="s">
        <v>16</v>
      </c>
      <c r="C53" s="15">
        <v>200000</v>
      </c>
      <c r="D53" s="15">
        <v>200000</v>
      </c>
      <c r="E53" s="15">
        <v>93840</v>
      </c>
      <c r="F53" s="16">
        <f>ROUND(E53/C53*100,2)</f>
        <v>46.92</v>
      </c>
      <c r="G53" s="16">
        <f>ROUND(E53/D53*100,2)</f>
        <v>46.92</v>
      </c>
      <c r="H53" s="15">
        <f>D53-E53</f>
        <v>106160</v>
      </c>
    </row>
    <row r="54" spans="2:8" ht="13.5" thickBot="1">
      <c r="B54" s="26" t="s">
        <v>17</v>
      </c>
      <c r="C54" s="19">
        <f>SUM(C49:C53)</f>
        <v>6836504</v>
      </c>
      <c r="D54" s="19">
        <f>SUM(D49:D53)</f>
        <v>7337163</v>
      </c>
      <c r="E54" s="19">
        <f>SUM(E49:E53)</f>
        <v>862150.62</v>
      </c>
      <c r="F54" s="20">
        <f>ROUND(E54/C54*100,2)</f>
        <v>12.61</v>
      </c>
      <c r="G54" s="20">
        <f>ROUND(E54/D54*100,2)</f>
        <v>11.75</v>
      </c>
      <c r="H54" s="42">
        <f>SUM(H49:H53)</f>
        <v>6475012.38</v>
      </c>
    </row>
    <row r="55" spans="2:8" ht="13.5" thickBot="1">
      <c r="B55" s="23" t="s">
        <v>18</v>
      </c>
      <c r="C55" s="24">
        <v>8270935</v>
      </c>
      <c r="D55" s="24">
        <v>14029127</v>
      </c>
      <c r="E55" s="24">
        <v>1291711.16</v>
      </c>
      <c r="F55" s="25">
        <f>ROUND(E55/C55*100,2)</f>
        <v>15.62</v>
      </c>
      <c r="G55" s="25">
        <f>ROUND(E55/D55*100,2)</f>
        <v>9.21</v>
      </c>
      <c r="H55" s="24">
        <f>D55-E55</f>
        <v>12737415.84</v>
      </c>
    </row>
    <row r="56" spans="2:8" ht="13.5" thickBot="1">
      <c r="B56" s="26" t="s">
        <v>19</v>
      </c>
      <c r="C56" s="19">
        <f>SUM(C55)</f>
        <v>8270935</v>
      </c>
      <c r="D56" s="19">
        <f>SUM(D55)</f>
        <v>14029127</v>
      </c>
      <c r="E56" s="19">
        <f>SUM(E55)</f>
        <v>1291711.16</v>
      </c>
      <c r="F56" s="20">
        <f>ROUND(E56/C56*100,2)</f>
        <v>15.62</v>
      </c>
      <c r="G56" s="20">
        <f>ROUND(E56/D56*100,2)</f>
        <v>9.21</v>
      </c>
      <c r="H56" s="42">
        <f>SUM(H55)</f>
        <v>12737415.84</v>
      </c>
    </row>
    <row r="57" spans="2:8" ht="13.5" thickBot="1">
      <c r="B57" s="28" t="s">
        <v>20</v>
      </c>
      <c r="C57" s="30">
        <f>C54+C56</f>
        <v>15107439</v>
      </c>
      <c r="D57" s="30">
        <f>D54+D56</f>
        <v>21366290</v>
      </c>
      <c r="E57" s="30">
        <f>E54+E56</f>
        <v>2153861.78</v>
      </c>
      <c r="F57" s="43">
        <f>ROUND(E57/C57*100,2)</f>
        <v>14.26</v>
      </c>
      <c r="G57" s="43">
        <f>ROUND(E57/D57*100,2)</f>
        <v>10.08</v>
      </c>
      <c r="H57" s="30">
        <f>H54+H56</f>
        <v>19212428.22</v>
      </c>
    </row>
    <row r="58" ht="13.5" thickTop="1"/>
    <row r="61" spans="2:8" ht="12.75">
      <c r="B61" s="103" t="s">
        <v>38</v>
      </c>
      <c r="C61" s="103"/>
      <c r="D61" s="103"/>
      <c r="E61" s="103"/>
      <c r="F61" s="103"/>
      <c r="G61" s="103"/>
      <c r="H61" s="103"/>
    </row>
    <row r="62" spans="2:8" ht="34.5" customHeight="1">
      <c r="B62" s="103"/>
      <c r="C62" s="103"/>
      <c r="D62" s="103"/>
      <c r="E62" s="103"/>
      <c r="F62" s="103"/>
      <c r="G62" s="103"/>
      <c r="H62" s="103"/>
    </row>
    <row r="63" ht="12.75">
      <c r="B63" s="4" t="s">
        <v>24</v>
      </c>
    </row>
    <row r="65" spans="2:8" ht="20.25">
      <c r="B65" s="6" t="s">
        <v>4</v>
      </c>
      <c r="C65" s="7" t="s">
        <v>5</v>
      </c>
      <c r="D65" s="7" t="s">
        <v>25</v>
      </c>
      <c r="E65" s="7" t="s">
        <v>7</v>
      </c>
      <c r="F65" s="7" t="s">
        <v>8</v>
      </c>
      <c r="G65" s="7" t="s">
        <v>9</v>
      </c>
      <c r="H65" s="7" t="s">
        <v>10</v>
      </c>
    </row>
    <row r="66" spans="2:8" ht="12.75">
      <c r="B66" s="8" t="s">
        <v>11</v>
      </c>
      <c r="C66" s="44">
        <f>+C10+C23</f>
        <v>75300500</v>
      </c>
      <c r="D66" s="44">
        <f>+D10+D23</f>
        <v>77026260</v>
      </c>
      <c r="E66" s="44">
        <f>+E10+E23</f>
        <v>76577219.55000003</v>
      </c>
      <c r="F66" s="10">
        <f>ROUND(E66/C66*100,2)</f>
        <v>101.7</v>
      </c>
      <c r="G66" s="10">
        <f>ROUND(E66/D66*100,2)</f>
        <v>99.42</v>
      </c>
      <c r="H66" s="9">
        <f aca="true" t="shared" si="2" ref="H66:H72">D66-E66</f>
        <v>449040.4499999732</v>
      </c>
    </row>
    <row r="67" spans="2:8" ht="12.75">
      <c r="B67" s="11" t="s">
        <v>12</v>
      </c>
      <c r="C67" s="44">
        <f>+C11</f>
        <v>15197000</v>
      </c>
      <c r="D67" s="44">
        <f>+D11</f>
        <v>15761496</v>
      </c>
      <c r="E67" s="44">
        <f>+E11</f>
        <v>15241072.26</v>
      </c>
      <c r="F67" s="10">
        <f>ROUND(E67/C67*100,2)</f>
        <v>100.29</v>
      </c>
      <c r="G67" s="10">
        <f>ROUND(E67/D67*100,2)</f>
        <v>96.7</v>
      </c>
      <c r="H67" s="9">
        <f t="shared" si="2"/>
        <v>520423.7400000002</v>
      </c>
    </row>
    <row r="68" spans="2:8" ht="12.75">
      <c r="B68" s="11" t="s">
        <v>13</v>
      </c>
      <c r="C68" s="45">
        <f>+C12+C25+C51</f>
        <v>37151154</v>
      </c>
      <c r="D68" s="45">
        <f>+D12+D25+D38+D51</f>
        <v>48218266</v>
      </c>
      <c r="E68" s="45">
        <f>+E12+E25+E38+E51</f>
        <v>31655214.729999993</v>
      </c>
      <c r="F68" s="10">
        <f>ROUND(E68/C68*100,2)</f>
        <v>85.21</v>
      </c>
      <c r="G68" s="10">
        <f>ROUND(E68/D68*100,2)</f>
        <v>65.65</v>
      </c>
      <c r="H68" s="9">
        <f t="shared" si="2"/>
        <v>16563051.270000007</v>
      </c>
    </row>
    <row r="69" spans="2:8" ht="12.75">
      <c r="B69" s="11" t="s">
        <v>14</v>
      </c>
      <c r="C69" s="44"/>
      <c r="D69" s="44"/>
      <c r="E69" s="44"/>
      <c r="F69" s="12" t="s">
        <v>15</v>
      </c>
      <c r="G69" s="12" t="s">
        <v>15</v>
      </c>
      <c r="H69" s="9">
        <f t="shared" si="2"/>
        <v>0</v>
      </c>
    </row>
    <row r="70" spans="2:8" ht="13.5" thickBot="1">
      <c r="B70" s="14" t="s">
        <v>16</v>
      </c>
      <c r="C70" s="46">
        <f>+C14+C27+C53</f>
        <v>3294800</v>
      </c>
      <c r="D70" s="46">
        <f>+D14+D27+D40+D53</f>
        <v>5446557</v>
      </c>
      <c r="E70" s="46">
        <f>+E14+E27+E40+E53</f>
        <v>4736585.87</v>
      </c>
      <c r="F70" s="16">
        <f>ROUND(E70/C70*100,2)</f>
        <v>143.76</v>
      </c>
      <c r="G70" s="16">
        <f>ROUND(E70/D70*100,2)</f>
        <v>86.96</v>
      </c>
      <c r="H70" s="9">
        <f t="shared" si="2"/>
        <v>709971.1299999999</v>
      </c>
    </row>
    <row r="71" spans="2:8" ht="13.5" thickBot="1">
      <c r="B71" s="26" t="s">
        <v>17</v>
      </c>
      <c r="C71" s="19">
        <f>SUM(C66:C70)</f>
        <v>130943454</v>
      </c>
      <c r="D71" s="47">
        <f>SUM(D66:D70)</f>
        <v>146452579</v>
      </c>
      <c r="E71" s="47">
        <f>SUM(E66:E70)</f>
        <v>128210092.41000003</v>
      </c>
      <c r="F71" s="20">
        <f>ROUND(E71/C71*100,2)</f>
        <v>97.91</v>
      </c>
      <c r="G71" s="20">
        <f>ROUND(E71/D71*100,2)</f>
        <v>87.54</v>
      </c>
      <c r="H71" s="42">
        <f>SUM(H66:H70)</f>
        <v>18242486.589999977</v>
      </c>
    </row>
    <row r="72" spans="2:8" ht="13.5" thickBot="1">
      <c r="B72" s="23" t="s">
        <v>18</v>
      </c>
      <c r="C72" s="24">
        <f>+C16+C29+C55</f>
        <v>17943980</v>
      </c>
      <c r="D72" s="48">
        <f>+D16+D29+D42+D55</f>
        <v>65101571</v>
      </c>
      <c r="E72" s="48">
        <f>+E16+E29+E42+E55</f>
        <v>36647181.879999995</v>
      </c>
      <c r="F72" s="25">
        <f>ROUND(E72/C72*100,2)</f>
        <v>204.23</v>
      </c>
      <c r="G72" s="25">
        <f>ROUND(E72/D72*100,2)</f>
        <v>56.29</v>
      </c>
      <c r="H72" s="9">
        <f t="shared" si="2"/>
        <v>28454389.120000005</v>
      </c>
    </row>
    <row r="73" spans="2:8" ht="13.5" thickBot="1">
      <c r="B73" s="26" t="s">
        <v>19</v>
      </c>
      <c r="C73" s="19">
        <f>SUM(C72)</f>
        <v>17943980</v>
      </c>
      <c r="D73" s="47">
        <f>SUM(D72)</f>
        <v>65101571</v>
      </c>
      <c r="E73" s="47">
        <f>SUM(E72)</f>
        <v>36647181.879999995</v>
      </c>
      <c r="F73" s="20">
        <f>ROUND(E73/C73*100,2)</f>
        <v>204.23</v>
      </c>
      <c r="G73" s="20">
        <f>ROUND(E73/D73*100,2)</f>
        <v>56.29</v>
      </c>
      <c r="H73" s="42">
        <f>SUM(H72)</f>
        <v>28454389.120000005</v>
      </c>
    </row>
    <row r="74" spans="2:8" ht="13.5" thickBot="1">
      <c r="B74" s="28" t="s">
        <v>20</v>
      </c>
      <c r="C74" s="30">
        <f>C71+C73</f>
        <v>148887434</v>
      </c>
      <c r="D74" s="49">
        <f>D71+D73</f>
        <v>211554150</v>
      </c>
      <c r="E74" s="49">
        <f>E71+E73</f>
        <v>164857274.29000002</v>
      </c>
      <c r="F74" s="43">
        <f>ROUND(E74/C74*100,2)</f>
        <v>110.73</v>
      </c>
      <c r="G74" s="43">
        <f>ROUND(E74/D74*100,2)</f>
        <v>77.93</v>
      </c>
      <c r="H74" s="30">
        <f>H71+H73</f>
        <v>46696875.70999998</v>
      </c>
    </row>
    <row r="75" ht="13.5" thickTop="1"/>
  </sheetData>
  <sheetProtection/>
  <mergeCells count="2">
    <mergeCell ref="B5:H6"/>
    <mergeCell ref="B61:H62"/>
  </mergeCells>
  <printOptions/>
  <pageMargins left="0.28" right="0.44" top="0.57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H58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2" max="2" width="44.28125" style="0" bestFit="1" customWidth="1"/>
    <col min="3" max="3" width="12.7109375" style="0" bestFit="1" customWidth="1"/>
    <col min="4" max="5" width="13.7109375" style="0" bestFit="1" customWidth="1"/>
    <col min="6" max="7" width="0" style="0" hidden="1" customWidth="1"/>
    <col min="8" max="8" width="13.2812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03" t="s">
        <v>40</v>
      </c>
      <c r="C5" s="103"/>
      <c r="D5" s="103"/>
      <c r="E5" s="103"/>
      <c r="F5" s="103"/>
      <c r="G5" s="103"/>
      <c r="H5" s="103"/>
    </row>
    <row r="6" spans="2:8" ht="12.75">
      <c r="B6" s="103"/>
      <c r="C6" s="103"/>
      <c r="D6" s="103"/>
      <c r="E6" s="103"/>
      <c r="F6" s="103"/>
      <c r="G6" s="103"/>
      <c r="H6" s="103"/>
    </row>
    <row r="7" ht="12.75">
      <c r="B7" s="4" t="s">
        <v>26</v>
      </c>
    </row>
    <row r="8" ht="12.75">
      <c r="B8" s="5"/>
    </row>
    <row r="9" spans="2:8" ht="20.25">
      <c r="B9" s="6" t="s">
        <v>27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28</v>
      </c>
      <c r="C10" s="45">
        <v>101033</v>
      </c>
      <c r="D10" s="45">
        <v>101033</v>
      </c>
      <c r="E10" s="45">
        <v>83511.81</v>
      </c>
      <c r="F10" s="10">
        <f>ROUND(E10/C10*100,2)</f>
        <v>82.66</v>
      </c>
      <c r="G10" s="10">
        <f>ROUND(E10/D10*100,2)</f>
        <v>82.66</v>
      </c>
      <c r="H10" s="45">
        <f>D10-E10</f>
        <v>17521.190000000002</v>
      </c>
    </row>
    <row r="11" spans="2:8" ht="12.75">
      <c r="B11" s="11" t="s">
        <v>29</v>
      </c>
      <c r="C11" s="45">
        <v>21264982</v>
      </c>
      <c r="D11" s="45">
        <v>21264982</v>
      </c>
      <c r="E11" s="45">
        <v>22402581.270000003</v>
      </c>
      <c r="F11" s="10">
        <f>ROUND(E11/C11*100,2)</f>
        <v>105.35</v>
      </c>
      <c r="G11" s="10">
        <f>ROUND(E11/D11*100,2)</f>
        <v>105.35</v>
      </c>
      <c r="H11" s="45">
        <f aca="true" t="shared" si="0" ref="H11:H17">D11-E11</f>
        <v>-1137599.2700000033</v>
      </c>
    </row>
    <row r="12" spans="2:8" ht="12.75">
      <c r="B12" s="11" t="s">
        <v>30</v>
      </c>
      <c r="C12" s="45">
        <v>17502671</v>
      </c>
      <c r="D12" s="45">
        <v>17502671</v>
      </c>
      <c r="E12" s="45">
        <v>16985673.77</v>
      </c>
      <c r="F12" s="10">
        <f>ROUND(E12/C12*100,2)</f>
        <v>97.05</v>
      </c>
      <c r="G12" s="10">
        <f>ROUND(E12/D12*100,2)</f>
        <v>97.05</v>
      </c>
      <c r="H12" s="45">
        <f t="shared" si="0"/>
        <v>516997.23000000045</v>
      </c>
    </row>
    <row r="13" spans="2:8" ht="12.75">
      <c r="B13" s="11" t="s">
        <v>31</v>
      </c>
      <c r="C13" s="12"/>
      <c r="D13" s="12"/>
      <c r="E13" s="12"/>
      <c r="F13" s="12"/>
      <c r="G13" s="12"/>
      <c r="H13" s="44"/>
    </row>
    <row r="14" spans="2:8" ht="12.75">
      <c r="B14" s="53" t="s">
        <v>32</v>
      </c>
      <c r="C14" s="12"/>
      <c r="D14" s="12"/>
      <c r="E14" s="12"/>
      <c r="F14" s="12"/>
      <c r="G14" s="12"/>
      <c r="H14" s="44"/>
    </row>
    <row r="15" spans="2:8" ht="12.75">
      <c r="B15" s="53" t="s">
        <v>33</v>
      </c>
      <c r="C15" s="54">
        <v>84219</v>
      </c>
      <c r="D15" s="54">
        <v>84219</v>
      </c>
      <c r="E15" s="54">
        <v>144480.11</v>
      </c>
      <c r="F15" s="10">
        <f>ROUND(E15/C15*100,2)</f>
        <v>171.55</v>
      </c>
      <c r="G15" s="10">
        <f>ROUND(E15/D15*100,2)</f>
        <v>171.55</v>
      </c>
      <c r="H15" s="45">
        <f t="shared" si="0"/>
        <v>-60261.109999999986</v>
      </c>
    </row>
    <row r="16" spans="2:8" ht="12.75">
      <c r="B16" s="11" t="s">
        <v>34</v>
      </c>
      <c r="C16" s="44">
        <v>745</v>
      </c>
      <c r="D16" s="44">
        <v>745</v>
      </c>
      <c r="E16" s="44">
        <v>0</v>
      </c>
      <c r="F16" s="10"/>
      <c r="G16" s="10"/>
      <c r="H16" s="45">
        <f t="shared" si="0"/>
        <v>745</v>
      </c>
    </row>
    <row r="17" spans="2:8" ht="12.75">
      <c r="B17" s="61" t="s">
        <v>35</v>
      </c>
      <c r="C17" s="55">
        <v>0</v>
      </c>
      <c r="D17" s="55">
        <v>8870954</v>
      </c>
      <c r="E17" s="55">
        <v>5816446.77</v>
      </c>
      <c r="F17" s="62"/>
      <c r="G17" s="62">
        <f>ROUND(E17/D17*100,2)</f>
        <v>65.57</v>
      </c>
      <c r="H17" s="52">
        <f t="shared" si="0"/>
        <v>3054507.2300000004</v>
      </c>
    </row>
    <row r="18" spans="2:8" ht="13.5" thickBot="1">
      <c r="B18" s="28" t="s">
        <v>20</v>
      </c>
      <c r="C18" s="56">
        <f>SUM(C10:C17)</f>
        <v>38953650</v>
      </c>
      <c r="D18" s="56">
        <f>SUM(D10:D17)</f>
        <v>47824604</v>
      </c>
      <c r="E18" s="56">
        <f>SUM(E10:E17)</f>
        <v>45432693.730000004</v>
      </c>
      <c r="F18" s="57">
        <f>ROUND(E18/C18*100,2)</f>
        <v>116.63</v>
      </c>
      <c r="G18" s="58">
        <f>ROUND(E18/D18*100,2)</f>
        <v>95</v>
      </c>
      <c r="H18" s="59">
        <f>SUM(H10:H17)</f>
        <v>2391910.2699999977</v>
      </c>
    </row>
    <row r="19" ht="13.5" thickTop="1"/>
    <row r="20" ht="12.75">
      <c r="B20" s="4" t="s">
        <v>22</v>
      </c>
    </row>
    <row r="21" ht="12.75">
      <c r="B21" s="5"/>
    </row>
    <row r="22" spans="2:8" ht="20.25">
      <c r="B22" s="6" t="s">
        <v>27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28</v>
      </c>
      <c r="C23" s="45"/>
      <c r="D23" s="45"/>
      <c r="E23" s="45"/>
      <c r="F23" s="10"/>
      <c r="G23" s="10"/>
      <c r="H23" s="45"/>
    </row>
    <row r="24" spans="2:8" ht="12.75">
      <c r="B24" s="11" t="s">
        <v>29</v>
      </c>
      <c r="C24" s="45"/>
      <c r="D24" s="45"/>
      <c r="E24" s="45"/>
      <c r="F24" s="10"/>
      <c r="G24" s="10"/>
      <c r="H24" s="45"/>
    </row>
    <row r="25" spans="2:8" ht="12.75">
      <c r="B25" s="11" t="s">
        <v>30</v>
      </c>
      <c r="C25" s="45"/>
      <c r="D25" s="45"/>
      <c r="E25" s="45"/>
      <c r="F25" s="10"/>
      <c r="G25" s="10"/>
      <c r="H25" s="45"/>
    </row>
    <row r="26" spans="2:8" ht="12.75">
      <c r="B26" s="11" t="s">
        <v>31</v>
      </c>
      <c r="C26" s="44"/>
      <c r="D26" s="44">
        <v>29000</v>
      </c>
      <c r="E26" s="44">
        <v>44000</v>
      </c>
      <c r="F26" s="12" t="s">
        <v>15</v>
      </c>
      <c r="G26" s="12" t="s">
        <v>15</v>
      </c>
      <c r="H26" s="45">
        <f>D26-E26</f>
        <v>-15000</v>
      </c>
    </row>
    <row r="27" spans="2:8" ht="12.75">
      <c r="B27" s="53" t="s">
        <v>32</v>
      </c>
      <c r="C27" s="54"/>
      <c r="D27" s="54"/>
      <c r="E27" s="54"/>
      <c r="F27" s="33"/>
      <c r="G27" s="33"/>
      <c r="H27" s="44"/>
    </row>
    <row r="28" spans="2:8" ht="12.75">
      <c r="B28" s="53" t="s">
        <v>33</v>
      </c>
      <c r="C28" s="54"/>
      <c r="D28" s="54"/>
      <c r="E28" s="54"/>
      <c r="F28" s="10"/>
      <c r="G28" s="10"/>
      <c r="H28" s="45">
        <f>D28-E28</f>
        <v>0</v>
      </c>
    </row>
    <row r="29" spans="2:8" ht="12.75">
      <c r="B29" s="11" t="s">
        <v>34</v>
      </c>
      <c r="C29" s="44"/>
      <c r="D29" s="44"/>
      <c r="E29" s="44"/>
      <c r="F29" s="12" t="s">
        <v>15</v>
      </c>
      <c r="G29" s="12" t="s">
        <v>15</v>
      </c>
      <c r="H29" s="44"/>
    </row>
    <row r="30" spans="2:8" s="3" customFormat="1" ht="12.75">
      <c r="B30" s="61" t="s">
        <v>35</v>
      </c>
      <c r="C30" s="51"/>
      <c r="D30" s="51">
        <v>42990015</v>
      </c>
      <c r="E30" s="51">
        <v>53119907.65</v>
      </c>
      <c r="F30" s="13" t="s">
        <v>15</v>
      </c>
      <c r="G30" s="13" t="s">
        <v>15</v>
      </c>
      <c r="H30" s="52">
        <f>D30-E30</f>
        <v>-10129892.649999999</v>
      </c>
    </row>
    <row r="31" spans="2:8" ht="13.5" thickBot="1">
      <c r="B31" s="28" t="s">
        <v>20</v>
      </c>
      <c r="C31" s="59"/>
      <c r="D31" s="59">
        <f>SUM(D23:D30)</f>
        <v>43019015</v>
      </c>
      <c r="E31" s="59">
        <f>SUM(E23:E30)</f>
        <v>53163907.65</v>
      </c>
      <c r="F31" s="58"/>
      <c r="G31" s="58"/>
      <c r="H31" s="59">
        <f>SUM(H23:H30)</f>
        <v>-10144892.649999999</v>
      </c>
    </row>
    <row r="32" ht="13.5" thickTop="1"/>
    <row r="33" ht="12.75">
      <c r="B33" s="4" t="s">
        <v>23</v>
      </c>
    </row>
    <row r="34" ht="12.75">
      <c r="B34" s="5"/>
    </row>
    <row r="35" spans="2:8" ht="20.25">
      <c r="B35" s="6" t="s">
        <v>27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28</v>
      </c>
      <c r="C36" s="45"/>
      <c r="D36" s="45"/>
      <c r="E36" s="45"/>
      <c r="F36" s="10"/>
      <c r="G36" s="10"/>
      <c r="H36" s="45"/>
    </row>
    <row r="37" spans="2:8" ht="12.75">
      <c r="B37" s="11" t="s">
        <v>29</v>
      </c>
      <c r="C37" s="45"/>
      <c r="D37" s="45"/>
      <c r="E37" s="45"/>
      <c r="F37" s="10"/>
      <c r="G37" s="10"/>
      <c r="H37" s="45"/>
    </row>
    <row r="38" spans="2:8" ht="12.75">
      <c r="B38" s="11" t="s">
        <v>30</v>
      </c>
      <c r="C38" s="45"/>
      <c r="D38" s="45"/>
      <c r="E38" s="45"/>
      <c r="F38" s="10"/>
      <c r="G38" s="10"/>
      <c r="H38" s="45"/>
    </row>
    <row r="39" spans="2:8" ht="12.75">
      <c r="B39" s="11" t="s">
        <v>31</v>
      </c>
      <c r="C39" s="44">
        <v>15107439</v>
      </c>
      <c r="D39" s="44">
        <v>7865631</v>
      </c>
      <c r="E39" s="44">
        <v>10144986.930000002</v>
      </c>
      <c r="F39" s="10">
        <f>ROUND(E39/C39*100,2)</f>
        <v>67.15</v>
      </c>
      <c r="G39" s="10">
        <f>ROUND(E39/D39*100,2)</f>
        <v>128.98</v>
      </c>
      <c r="H39" s="45">
        <f>D39-E39</f>
        <v>-2279355.9300000016</v>
      </c>
    </row>
    <row r="40" spans="2:8" ht="12.75">
      <c r="B40" s="53" t="s">
        <v>32</v>
      </c>
      <c r="C40" s="54"/>
      <c r="D40" s="54"/>
      <c r="E40" s="54"/>
      <c r="F40" s="33"/>
      <c r="G40" s="33"/>
      <c r="H40" s="44"/>
    </row>
    <row r="41" spans="2:8" ht="12.75">
      <c r="B41" s="53" t="s">
        <v>33</v>
      </c>
      <c r="C41" s="54"/>
      <c r="D41" s="54"/>
      <c r="E41" s="54">
        <v>645672.9</v>
      </c>
      <c r="F41" s="10"/>
      <c r="G41" s="10"/>
      <c r="H41" s="45">
        <f>D41-E41</f>
        <v>-645672.9</v>
      </c>
    </row>
    <row r="42" spans="2:8" ht="12.75">
      <c r="B42" s="11" t="s">
        <v>34</v>
      </c>
      <c r="C42" s="44"/>
      <c r="D42" s="44"/>
      <c r="E42" s="44"/>
      <c r="F42" s="10"/>
      <c r="G42" s="10"/>
      <c r="H42" s="45"/>
    </row>
    <row r="43" spans="2:8" ht="12.75">
      <c r="B43" s="60" t="s">
        <v>35</v>
      </c>
      <c r="C43" s="44"/>
      <c r="D43" s="44">
        <v>13500659</v>
      </c>
      <c r="E43" s="44">
        <v>24912029.09</v>
      </c>
      <c r="F43" s="10"/>
      <c r="G43" s="10"/>
      <c r="H43" s="45">
        <f>D43-E43</f>
        <v>-11411370.09</v>
      </c>
    </row>
    <row r="44" spans="2:8" ht="13.5" thickBot="1">
      <c r="B44" s="28" t="s">
        <v>20</v>
      </c>
      <c r="C44" s="59">
        <f>SUM(C36:C43)</f>
        <v>15107439</v>
      </c>
      <c r="D44" s="59">
        <f>SUM(D36:D43)</f>
        <v>21366290</v>
      </c>
      <c r="E44" s="59">
        <f>SUM(E36:E43)</f>
        <v>35702688.92</v>
      </c>
      <c r="F44" s="58">
        <f>ROUND(E44/C44*100,2)</f>
        <v>236.33</v>
      </c>
      <c r="G44" s="58">
        <f>ROUND(E44/D44*100,2)</f>
        <v>167.1</v>
      </c>
      <c r="H44" s="59">
        <f>SUM(H36:H43)</f>
        <v>-14336398.920000002</v>
      </c>
    </row>
    <row r="45" ht="13.5" thickTop="1"/>
    <row r="46" spans="2:8" ht="12.75">
      <c r="B46" s="103" t="s">
        <v>39</v>
      </c>
      <c r="C46" s="103"/>
      <c r="D46" s="103"/>
      <c r="E46" s="103"/>
      <c r="F46" s="103"/>
      <c r="G46" s="103"/>
      <c r="H46" s="103"/>
    </row>
    <row r="47" spans="2:8" ht="33" customHeight="1">
      <c r="B47" s="103"/>
      <c r="C47" s="103"/>
      <c r="D47" s="103"/>
      <c r="E47" s="103"/>
      <c r="F47" s="103"/>
      <c r="G47" s="103"/>
      <c r="H47" s="103"/>
    </row>
    <row r="48" ht="12.75">
      <c r="B48" s="4" t="s">
        <v>36</v>
      </c>
    </row>
    <row r="49" spans="2:8" ht="20.25">
      <c r="B49" s="6" t="s">
        <v>27</v>
      </c>
      <c r="C49" s="7" t="s">
        <v>5</v>
      </c>
      <c r="D49" s="7" t="s">
        <v>6</v>
      </c>
      <c r="E49" s="7" t="s">
        <v>7</v>
      </c>
      <c r="F49" s="7" t="s">
        <v>8</v>
      </c>
      <c r="G49" s="7" t="s">
        <v>9</v>
      </c>
      <c r="H49" s="7" t="s">
        <v>10</v>
      </c>
    </row>
    <row r="50" spans="2:8" ht="12.75">
      <c r="B50" s="8" t="s">
        <v>28</v>
      </c>
      <c r="C50" s="45">
        <f aca="true" t="shared" si="1" ref="C50:E57">+C10+C23+C36</f>
        <v>101033</v>
      </c>
      <c r="D50" s="45">
        <f t="shared" si="1"/>
        <v>101033</v>
      </c>
      <c r="E50" s="45">
        <f t="shared" si="1"/>
        <v>83511.81</v>
      </c>
      <c r="F50" s="10">
        <f>ROUND(E50/C50*100,2)</f>
        <v>82.66</v>
      </c>
      <c r="G50" s="10">
        <f>ROUND(E50/D50*100,2)</f>
        <v>82.66</v>
      </c>
      <c r="H50" s="45">
        <f aca="true" t="shared" si="2" ref="H50:H57">D50-E50</f>
        <v>17521.190000000002</v>
      </c>
    </row>
    <row r="51" spans="2:8" ht="12.75">
      <c r="B51" s="11" t="s">
        <v>29</v>
      </c>
      <c r="C51" s="45">
        <f t="shared" si="1"/>
        <v>21264982</v>
      </c>
      <c r="D51" s="45">
        <f t="shared" si="1"/>
        <v>21264982</v>
      </c>
      <c r="E51" s="45">
        <f t="shared" si="1"/>
        <v>22402581.270000003</v>
      </c>
      <c r="F51" s="10">
        <f>ROUND(E51/C51*100,2)</f>
        <v>105.35</v>
      </c>
      <c r="G51" s="10">
        <f>ROUND(E51/D51*100,2)</f>
        <v>105.35</v>
      </c>
      <c r="H51" s="45">
        <f t="shared" si="2"/>
        <v>-1137599.2700000033</v>
      </c>
    </row>
    <row r="52" spans="2:8" ht="12.75">
      <c r="B52" s="11" t="s">
        <v>30</v>
      </c>
      <c r="C52" s="45">
        <f t="shared" si="1"/>
        <v>17502671</v>
      </c>
      <c r="D52" s="45">
        <f t="shared" si="1"/>
        <v>17502671</v>
      </c>
      <c r="E52" s="45">
        <f t="shared" si="1"/>
        <v>16985673.77</v>
      </c>
      <c r="F52" s="10">
        <f>ROUND(E52/C52*100,2)</f>
        <v>97.05</v>
      </c>
      <c r="G52" s="10">
        <f>ROUND(E52/D52*100,2)</f>
        <v>97.05</v>
      </c>
      <c r="H52" s="45">
        <f t="shared" si="2"/>
        <v>516997.23000000045</v>
      </c>
    </row>
    <row r="53" spans="2:8" ht="12.75">
      <c r="B53" s="11" t="s">
        <v>31</v>
      </c>
      <c r="C53" s="44">
        <f t="shared" si="1"/>
        <v>15107439</v>
      </c>
      <c r="D53" s="44">
        <f t="shared" si="1"/>
        <v>7894631</v>
      </c>
      <c r="E53" s="44">
        <f t="shared" si="1"/>
        <v>10188986.930000002</v>
      </c>
      <c r="F53" s="10">
        <f>ROUND(E53/C53*100,2)</f>
        <v>67.44</v>
      </c>
      <c r="G53" s="10">
        <f>ROUND(E53/D53*100,2)</f>
        <v>129.06</v>
      </c>
      <c r="H53" s="45">
        <f t="shared" si="2"/>
        <v>-2294355.9300000016</v>
      </c>
    </row>
    <row r="54" spans="2:8" ht="12.75">
      <c r="B54" s="53" t="s">
        <v>32</v>
      </c>
      <c r="C54" s="54">
        <f t="shared" si="1"/>
        <v>0</v>
      </c>
      <c r="D54" s="54">
        <f t="shared" si="1"/>
        <v>0</v>
      </c>
      <c r="E54" s="54">
        <f t="shared" si="1"/>
        <v>0</v>
      </c>
      <c r="F54" s="33"/>
      <c r="G54" s="33"/>
      <c r="H54" s="45">
        <f t="shared" si="2"/>
        <v>0</v>
      </c>
    </row>
    <row r="55" spans="2:8" ht="12.75">
      <c r="B55" s="53" t="s">
        <v>33</v>
      </c>
      <c r="C55" s="54">
        <f t="shared" si="1"/>
        <v>84219</v>
      </c>
      <c r="D55" s="54">
        <f t="shared" si="1"/>
        <v>84219</v>
      </c>
      <c r="E55" s="54">
        <f t="shared" si="1"/>
        <v>790153.01</v>
      </c>
      <c r="F55" s="10">
        <f>ROUND(E55/C55*100,2)</f>
        <v>938.21</v>
      </c>
      <c r="G55" s="10">
        <f>ROUND(E55/D55*100,2)</f>
        <v>938.21</v>
      </c>
      <c r="H55" s="45">
        <f t="shared" si="2"/>
        <v>-705934.01</v>
      </c>
    </row>
    <row r="56" spans="2:8" ht="12.75">
      <c r="B56" s="11" t="s">
        <v>34</v>
      </c>
      <c r="C56" s="44">
        <f t="shared" si="1"/>
        <v>745</v>
      </c>
      <c r="D56" s="44">
        <f t="shared" si="1"/>
        <v>745</v>
      </c>
      <c r="E56" s="44">
        <f t="shared" si="1"/>
        <v>0</v>
      </c>
      <c r="F56" s="10"/>
      <c r="G56" s="10"/>
      <c r="H56" s="45">
        <f t="shared" si="2"/>
        <v>745</v>
      </c>
    </row>
    <row r="57" spans="2:8" ht="12.75">
      <c r="B57" s="60" t="s">
        <v>35</v>
      </c>
      <c r="C57" s="44">
        <f t="shared" si="1"/>
        <v>0</v>
      </c>
      <c r="D57" s="44">
        <f t="shared" si="1"/>
        <v>65361628</v>
      </c>
      <c r="E57" s="44">
        <f t="shared" si="1"/>
        <v>83848383.51</v>
      </c>
      <c r="F57" s="10"/>
      <c r="G57" s="10">
        <f>ROUND(E57/D57*100,2)</f>
        <v>128.28</v>
      </c>
      <c r="H57" s="45">
        <f t="shared" si="2"/>
        <v>-18486755.510000005</v>
      </c>
    </row>
    <row r="58" spans="2:8" ht="13.5" thickBot="1">
      <c r="B58" s="28" t="s">
        <v>20</v>
      </c>
      <c r="C58" s="59">
        <f>SUM(C50:C57)</f>
        <v>54061089</v>
      </c>
      <c r="D58" s="59">
        <f>SUM(D50:D57)</f>
        <v>112209909</v>
      </c>
      <c r="E58" s="59">
        <f>SUM(E50:E57)</f>
        <v>134299290.3</v>
      </c>
      <c r="F58" s="58">
        <f>ROUND(E58/C58*100,2)</f>
        <v>248.42</v>
      </c>
      <c r="G58" s="58">
        <f>ROUND(E58/D58*100,2)</f>
        <v>119.69</v>
      </c>
      <c r="H58" s="59">
        <f>SUM(H50:H57)</f>
        <v>-22089381.300000012</v>
      </c>
    </row>
    <row r="59" ht="13.5" thickTop="1"/>
  </sheetData>
  <sheetProtection/>
  <mergeCells count="2">
    <mergeCell ref="B5:H6"/>
    <mergeCell ref="B46:H47"/>
  </mergeCells>
  <printOptions/>
  <pageMargins left="0.36" right="0.35" top="0.35" bottom="0.36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3"/>
  <sheetViews>
    <sheetView zoomScalePageLayoutView="0" workbookViewId="0" topLeftCell="A1">
      <selection activeCell="A2" sqref="A2:F3"/>
    </sheetView>
  </sheetViews>
  <sheetFormatPr defaultColWidth="11.421875" defaultRowHeight="12.75"/>
  <cols>
    <col min="1" max="1" width="34.7109375" style="63" customWidth="1"/>
    <col min="2" max="2" width="13.57421875" style="63" customWidth="1"/>
    <col min="3" max="3" width="14.28125" style="63" bestFit="1" customWidth="1"/>
    <col min="4" max="4" width="13.28125" style="63" customWidth="1"/>
    <col min="5" max="5" width="11.00390625" style="63" customWidth="1"/>
    <col min="6" max="6" width="9.7109375" style="63" customWidth="1"/>
    <col min="7" max="16384" width="11.421875" style="63" customWidth="1"/>
  </cols>
  <sheetData>
    <row r="1" spans="1:6" ht="22.5" customHeight="1">
      <c r="A1" s="106" t="s">
        <v>0</v>
      </c>
      <c r="B1" s="106"/>
      <c r="C1" s="106"/>
      <c r="D1" s="106"/>
      <c r="E1" s="106"/>
      <c r="F1" s="106"/>
    </row>
    <row r="2" spans="1:6" ht="15" customHeight="1">
      <c r="A2" s="107" t="s">
        <v>109</v>
      </c>
      <c r="B2" s="107"/>
      <c r="C2" s="107"/>
      <c r="D2" s="107"/>
      <c r="E2" s="107"/>
      <c r="F2" s="107"/>
    </row>
    <row r="3" spans="1:6" ht="15" customHeight="1">
      <c r="A3" s="107"/>
      <c r="B3" s="107"/>
      <c r="C3" s="107"/>
      <c r="D3" s="107"/>
      <c r="E3" s="107"/>
      <c r="F3" s="107"/>
    </row>
    <row r="5" spans="1:6" ht="15" customHeight="1">
      <c r="A5" s="64"/>
      <c r="B5" s="64"/>
      <c r="C5" s="64"/>
      <c r="D5" s="64"/>
      <c r="E5" s="64"/>
      <c r="F5" s="64"/>
    </row>
    <row r="6" spans="1:6" ht="15" customHeight="1">
      <c r="A6" s="67" t="s">
        <v>50</v>
      </c>
      <c r="B6" s="68"/>
      <c r="C6" s="68"/>
      <c r="D6" s="68"/>
      <c r="E6" s="68"/>
      <c r="F6" s="68"/>
    </row>
    <row r="7" spans="1:6" ht="15" customHeight="1">
      <c r="A7" s="105" t="s">
        <v>4</v>
      </c>
      <c r="B7" s="104" t="s">
        <v>41</v>
      </c>
      <c r="C7" s="104" t="s">
        <v>42</v>
      </c>
      <c r="D7" s="104" t="s">
        <v>43</v>
      </c>
      <c r="E7" s="105" t="s">
        <v>44</v>
      </c>
      <c r="F7" s="105"/>
    </row>
    <row r="8" spans="1:6" ht="15" customHeight="1">
      <c r="A8" s="105"/>
      <c r="B8" s="104"/>
      <c r="C8" s="104"/>
      <c r="D8" s="104"/>
      <c r="E8" s="69" t="s">
        <v>45</v>
      </c>
      <c r="F8" s="69" t="s">
        <v>46</v>
      </c>
    </row>
    <row r="9" spans="1:6" ht="15" customHeight="1">
      <c r="A9" s="70" t="s">
        <v>11</v>
      </c>
      <c r="B9" s="71">
        <f>+B22+B35</f>
        <v>81066000</v>
      </c>
      <c r="C9" s="71">
        <f>+C22+C35</f>
        <v>85991841</v>
      </c>
      <c r="D9" s="71">
        <f>+D22+D35</f>
        <v>491425.33999999997</v>
      </c>
      <c r="E9" s="71">
        <f>(D9/B9)*100</f>
        <v>0.6062040066118964</v>
      </c>
      <c r="F9" s="71">
        <f>(D9/C9)*100</f>
        <v>0.5714790313653129</v>
      </c>
    </row>
    <row r="10" spans="1:6" ht="15" customHeight="1">
      <c r="A10" s="72" t="s">
        <v>12</v>
      </c>
      <c r="B10" s="71">
        <f>+B23</f>
        <v>17612000</v>
      </c>
      <c r="C10" s="71">
        <f>+C23</f>
        <v>17958236</v>
      </c>
      <c r="D10" s="71">
        <f>+D23</f>
        <v>0</v>
      </c>
      <c r="E10" s="71">
        <f aca="true" t="shared" si="0" ref="E10:E16">(D10/B10)*100</f>
        <v>0</v>
      </c>
      <c r="F10" s="71">
        <f aca="true" t="shared" si="1" ref="F10:F16">(D10/C10)*100</f>
        <v>0</v>
      </c>
    </row>
    <row r="11" spans="1:6" ht="15" customHeight="1">
      <c r="A11" s="72" t="s">
        <v>13</v>
      </c>
      <c r="B11" s="71">
        <f>+B24+B36+B58</f>
        <v>35919013</v>
      </c>
      <c r="C11" s="71">
        <f>+C24+C36+C58+C47</f>
        <v>50960700</v>
      </c>
      <c r="D11" s="71">
        <f>+D24+D36+D58</f>
        <v>12364360.190000001</v>
      </c>
      <c r="E11" s="71">
        <f t="shared" si="0"/>
        <v>34.42288403080564</v>
      </c>
      <c r="F11" s="71">
        <f t="shared" si="1"/>
        <v>24.262539937638223</v>
      </c>
    </row>
    <row r="12" spans="1:6" ht="15" customHeight="1">
      <c r="A12" s="73" t="s">
        <v>16</v>
      </c>
      <c r="B12" s="71">
        <f>+B25+B37+B59</f>
        <v>3378826</v>
      </c>
      <c r="C12" s="71">
        <f>+C25+C37+C59</f>
        <v>3585946</v>
      </c>
      <c r="D12" s="71">
        <f>+D25+D37+D59</f>
        <v>1258147.42</v>
      </c>
      <c r="E12" s="71">
        <f t="shared" si="0"/>
        <v>37.23622998047251</v>
      </c>
      <c r="F12" s="71">
        <f t="shared" si="1"/>
        <v>35.08550937465316</v>
      </c>
    </row>
    <row r="13" spans="1:6" ht="15" customHeight="1">
      <c r="A13" s="74" t="s">
        <v>17</v>
      </c>
      <c r="B13" s="75">
        <f>SUM(B9:B12)</f>
        <v>137975839</v>
      </c>
      <c r="C13" s="75">
        <f>SUM(C9:C12)</f>
        <v>158496723</v>
      </c>
      <c r="D13" s="75">
        <f>SUM(D9:D12)</f>
        <v>14113932.950000001</v>
      </c>
      <c r="E13" s="75">
        <f t="shared" si="0"/>
        <v>10.229278584057026</v>
      </c>
      <c r="F13" s="75">
        <f t="shared" si="1"/>
        <v>8.90487366732497</v>
      </c>
    </row>
    <row r="14" spans="1:6" ht="15" customHeight="1">
      <c r="A14" s="73" t="s">
        <v>18</v>
      </c>
      <c r="B14" s="76">
        <f>+B27+B39+B61</f>
        <v>16183688</v>
      </c>
      <c r="C14" s="76">
        <f>+C27+C39+C61+C50</f>
        <v>27662212</v>
      </c>
      <c r="D14" s="76">
        <f>+D27+D39+D61</f>
        <v>2177630.85</v>
      </c>
      <c r="E14" s="76">
        <f t="shared" si="0"/>
        <v>13.45571448238498</v>
      </c>
      <c r="F14" s="76">
        <f>(D14/C14)*100</f>
        <v>7.872222402170875</v>
      </c>
    </row>
    <row r="15" spans="1:6" ht="15" customHeight="1">
      <c r="A15" s="74" t="s">
        <v>19</v>
      </c>
      <c r="B15" s="75">
        <f>SUM(B14)</f>
        <v>16183688</v>
      </c>
      <c r="C15" s="75">
        <f>SUM(C14)</f>
        <v>27662212</v>
      </c>
      <c r="D15" s="75">
        <f>SUM(D14)</f>
        <v>2177630.85</v>
      </c>
      <c r="E15" s="75">
        <f t="shared" si="0"/>
        <v>13.45571448238498</v>
      </c>
      <c r="F15" s="75">
        <f t="shared" si="1"/>
        <v>7.872222402170875</v>
      </c>
    </row>
    <row r="16" spans="1:6" ht="15" customHeight="1">
      <c r="A16" s="77" t="s">
        <v>20</v>
      </c>
      <c r="B16" s="78">
        <f>+B13+B15</f>
        <v>154159527</v>
      </c>
      <c r="C16" s="78">
        <f>+C13+C15</f>
        <v>186158935</v>
      </c>
      <c r="D16" s="78">
        <f>+D13+D15</f>
        <v>16291563.8</v>
      </c>
      <c r="E16" s="78">
        <f t="shared" si="0"/>
        <v>10.567990261153305</v>
      </c>
      <c r="F16" s="78">
        <f t="shared" si="1"/>
        <v>8.751427268317796</v>
      </c>
    </row>
    <row r="17" spans="1:6" ht="15" customHeight="1">
      <c r="A17" s="79"/>
      <c r="B17" s="80"/>
      <c r="C17" s="80"/>
      <c r="D17" s="80"/>
      <c r="E17" s="79"/>
      <c r="F17" s="79"/>
    </row>
    <row r="18" spans="1:6" ht="15" customHeight="1">
      <c r="A18" s="79"/>
      <c r="B18" s="81"/>
      <c r="C18" s="81"/>
      <c r="D18" s="81"/>
      <c r="E18" s="79"/>
      <c r="F18" s="79"/>
    </row>
    <row r="19" spans="1:6" ht="12.75">
      <c r="A19" s="67" t="s">
        <v>3</v>
      </c>
      <c r="B19" s="68"/>
      <c r="C19" s="68"/>
      <c r="D19" s="68"/>
      <c r="E19" s="68"/>
      <c r="F19" s="68"/>
    </row>
    <row r="20" spans="1:6" ht="12.75" customHeight="1">
      <c r="A20" s="105" t="s">
        <v>4</v>
      </c>
      <c r="B20" s="104" t="s">
        <v>41</v>
      </c>
      <c r="C20" s="104" t="s">
        <v>42</v>
      </c>
      <c r="D20" s="104" t="s">
        <v>43</v>
      </c>
      <c r="E20" s="105" t="s">
        <v>44</v>
      </c>
      <c r="F20" s="105"/>
    </row>
    <row r="21" spans="1:6" ht="12.75" customHeight="1">
      <c r="A21" s="105"/>
      <c r="B21" s="104"/>
      <c r="C21" s="104"/>
      <c r="D21" s="104"/>
      <c r="E21" s="69" t="s">
        <v>45</v>
      </c>
      <c r="F21" s="69" t="s">
        <v>46</v>
      </c>
    </row>
    <row r="22" spans="1:6" ht="12.75">
      <c r="A22" s="70" t="s">
        <v>11</v>
      </c>
      <c r="B22" s="87">
        <v>64133000</v>
      </c>
      <c r="C22" s="87">
        <v>69058841</v>
      </c>
      <c r="D22" s="87">
        <v>343312</v>
      </c>
      <c r="E22" s="71">
        <f aca="true" t="shared" si="2" ref="E22:E29">(D22/B22)*100</f>
        <v>0.535312553599551</v>
      </c>
      <c r="F22" s="71">
        <f>(D22/C22)*100</f>
        <v>0.4971296868419788</v>
      </c>
    </row>
    <row r="23" spans="1:6" ht="12.75">
      <c r="A23" s="72" t="s">
        <v>12</v>
      </c>
      <c r="B23" s="87">
        <v>17612000</v>
      </c>
      <c r="C23" s="87">
        <v>17958236</v>
      </c>
      <c r="D23" s="87">
        <v>0</v>
      </c>
      <c r="E23" s="71">
        <f t="shared" si="2"/>
        <v>0</v>
      </c>
      <c r="F23" s="71">
        <f aca="true" t="shared" si="3" ref="F23:F29">(D23/C23)*100</f>
        <v>0</v>
      </c>
    </row>
    <row r="24" spans="1:6" ht="12.75">
      <c r="A24" s="72" t="s">
        <v>13</v>
      </c>
      <c r="B24" s="87">
        <v>11005000</v>
      </c>
      <c r="C24" s="87">
        <v>14389919</v>
      </c>
      <c r="D24" s="87">
        <v>853512.8199999998</v>
      </c>
      <c r="E24" s="71">
        <f t="shared" si="2"/>
        <v>7.755682144479781</v>
      </c>
      <c r="F24" s="71">
        <f t="shared" si="3"/>
        <v>5.931324700298868</v>
      </c>
    </row>
    <row r="25" spans="1:7" ht="12.75">
      <c r="A25" s="73" t="s">
        <v>16</v>
      </c>
      <c r="B25" s="87">
        <v>1504000</v>
      </c>
      <c r="C25" s="87">
        <v>1649380</v>
      </c>
      <c r="D25" s="87">
        <v>1004000</v>
      </c>
      <c r="E25" s="71">
        <f t="shared" si="2"/>
        <v>66.75531914893617</v>
      </c>
      <c r="F25" s="71">
        <f t="shared" si="3"/>
        <v>60.87135772229565</v>
      </c>
      <c r="G25" s="65"/>
    </row>
    <row r="26" spans="1:6" ht="12.75">
      <c r="A26" s="74" t="s">
        <v>17</v>
      </c>
      <c r="B26" s="75">
        <f>SUM(B22:B25)</f>
        <v>94254000</v>
      </c>
      <c r="C26" s="75">
        <f>SUM(C22:C25)</f>
        <v>103056376</v>
      </c>
      <c r="D26" s="75">
        <f>SUM(D22:D25)</f>
        <v>2200824.82</v>
      </c>
      <c r="E26" s="75">
        <f t="shared" si="2"/>
        <v>2.3349935493453855</v>
      </c>
      <c r="F26" s="75">
        <f t="shared" si="3"/>
        <v>2.135554252363774</v>
      </c>
    </row>
    <row r="27" spans="1:6" ht="12.75">
      <c r="A27" s="73" t="s">
        <v>18</v>
      </c>
      <c r="B27" s="87">
        <v>6566000</v>
      </c>
      <c r="C27" s="87">
        <v>11379695</v>
      </c>
      <c r="D27" s="87">
        <v>57521.04</v>
      </c>
      <c r="E27" s="76">
        <f t="shared" si="2"/>
        <v>0.8760438623210478</v>
      </c>
      <c r="F27" s="76">
        <f t="shared" si="3"/>
        <v>0.5054708408265776</v>
      </c>
    </row>
    <row r="28" spans="1:6" ht="12.75">
      <c r="A28" s="74" t="s">
        <v>19</v>
      </c>
      <c r="B28" s="75">
        <f>SUM(B27)</f>
        <v>6566000</v>
      </c>
      <c r="C28" s="75">
        <f>SUM(C27)</f>
        <v>11379695</v>
      </c>
      <c r="D28" s="75">
        <f>SUM(D27)</f>
        <v>57521.04</v>
      </c>
      <c r="E28" s="75">
        <f t="shared" si="2"/>
        <v>0.8760438623210478</v>
      </c>
      <c r="F28" s="75">
        <f t="shared" si="3"/>
        <v>0.5054708408265776</v>
      </c>
    </row>
    <row r="29" spans="1:6" ht="12.75">
      <c r="A29" s="77" t="s">
        <v>20</v>
      </c>
      <c r="B29" s="78">
        <f>B26+B28</f>
        <v>100820000</v>
      </c>
      <c r="C29" s="78">
        <f>C26+C28</f>
        <v>114436071</v>
      </c>
      <c r="D29" s="78">
        <f>D26+D28</f>
        <v>2258345.86</v>
      </c>
      <c r="E29" s="78">
        <f t="shared" si="2"/>
        <v>2.2399780400714144</v>
      </c>
      <c r="F29" s="78">
        <f t="shared" si="3"/>
        <v>1.9734563064472914</v>
      </c>
    </row>
    <row r="30" spans="1:6" ht="12.75">
      <c r="A30" s="68"/>
      <c r="B30" s="68"/>
      <c r="C30" s="68"/>
      <c r="D30" s="68"/>
      <c r="E30" s="68"/>
      <c r="F30" s="68"/>
    </row>
    <row r="31" spans="1:6" ht="12.75">
      <c r="A31" s="68"/>
      <c r="B31" s="68"/>
      <c r="C31" s="68"/>
      <c r="D31" s="68"/>
      <c r="E31" s="68"/>
      <c r="F31" s="68"/>
    </row>
    <row r="32" spans="1:6" ht="12.75">
      <c r="A32" s="67" t="s">
        <v>21</v>
      </c>
      <c r="B32" s="68"/>
      <c r="C32" s="68"/>
      <c r="D32" s="68"/>
      <c r="E32" s="68"/>
      <c r="F32" s="68"/>
    </row>
    <row r="33" spans="1:6" ht="12.75">
      <c r="A33" s="105" t="s">
        <v>4</v>
      </c>
      <c r="B33" s="104" t="s">
        <v>41</v>
      </c>
      <c r="C33" s="104" t="s">
        <v>42</v>
      </c>
      <c r="D33" s="104" t="s">
        <v>43</v>
      </c>
      <c r="E33" s="105" t="s">
        <v>44</v>
      </c>
      <c r="F33" s="105"/>
    </row>
    <row r="34" spans="1:6" ht="12.75">
      <c r="A34" s="105"/>
      <c r="B34" s="104"/>
      <c r="C34" s="104"/>
      <c r="D34" s="104"/>
      <c r="E34" s="69" t="s">
        <v>45</v>
      </c>
      <c r="F34" s="69" t="s">
        <v>46</v>
      </c>
    </row>
    <row r="35" spans="1:6" ht="12.75">
      <c r="A35" s="70" t="s">
        <v>11</v>
      </c>
      <c r="B35" s="87">
        <v>16933000</v>
      </c>
      <c r="C35" s="87">
        <v>16933000</v>
      </c>
      <c r="D35" s="87">
        <v>148113.34</v>
      </c>
      <c r="E35" s="84">
        <f>(D35/B35)*100</f>
        <v>0.8747022972893167</v>
      </c>
      <c r="F35" s="84">
        <f>(D35/C35)*100</f>
        <v>0.8747022972893167</v>
      </c>
    </row>
    <row r="36" spans="1:6" ht="12.75">
      <c r="A36" s="72" t="s">
        <v>13</v>
      </c>
      <c r="B36" s="87">
        <v>24914013</v>
      </c>
      <c r="C36" s="87">
        <v>28132226</v>
      </c>
      <c r="D36" s="87">
        <v>10306238.06</v>
      </c>
      <c r="E36" s="84">
        <f aca="true" t="shared" si="4" ref="E36:E41">(D36/B36)*100</f>
        <v>41.36723401404663</v>
      </c>
      <c r="F36" s="84">
        <f aca="true" t="shared" si="5" ref="F36:F41">(D36/C36)*100</f>
        <v>36.63498956676944</v>
      </c>
    </row>
    <row r="37" spans="1:6" ht="12.75">
      <c r="A37" s="73" t="s">
        <v>16</v>
      </c>
      <c r="B37" s="87">
        <v>1874826</v>
      </c>
      <c r="C37" s="87">
        <v>1874826</v>
      </c>
      <c r="D37" s="87">
        <v>231792.42</v>
      </c>
      <c r="E37" s="84">
        <f t="shared" si="4"/>
        <v>12.363409724422427</v>
      </c>
      <c r="F37" s="84">
        <f t="shared" si="5"/>
        <v>12.363409724422427</v>
      </c>
    </row>
    <row r="38" spans="1:6" ht="12.75">
      <c r="A38" s="74" t="s">
        <v>17</v>
      </c>
      <c r="B38" s="75">
        <f>SUM(B35:B37)</f>
        <v>43721839</v>
      </c>
      <c r="C38" s="75">
        <f>SUM(C35:C37)</f>
        <v>46940052</v>
      </c>
      <c r="D38" s="75">
        <f>SUM(D35:D37)</f>
        <v>10686143.82</v>
      </c>
      <c r="E38" s="89">
        <f t="shared" si="4"/>
        <v>24.441203902699517</v>
      </c>
      <c r="F38" s="89">
        <f t="shared" si="5"/>
        <v>22.76551338289953</v>
      </c>
    </row>
    <row r="39" spans="1:6" ht="12.75">
      <c r="A39" s="73" t="s">
        <v>18</v>
      </c>
      <c r="B39" s="87">
        <v>2605820</v>
      </c>
      <c r="C39" s="87">
        <v>2619820</v>
      </c>
      <c r="D39" s="87">
        <v>29106.129999999997</v>
      </c>
      <c r="E39" s="88">
        <f t="shared" si="4"/>
        <v>1.1169662524656345</v>
      </c>
      <c r="F39" s="88">
        <f t="shared" si="5"/>
        <v>1.1109973204265942</v>
      </c>
    </row>
    <row r="40" spans="1:6" ht="12.75">
      <c r="A40" s="74" t="s">
        <v>19</v>
      </c>
      <c r="B40" s="75">
        <f>SUM(B39)</f>
        <v>2605820</v>
      </c>
      <c r="C40" s="75">
        <f>SUM(C39)</f>
        <v>2619820</v>
      </c>
      <c r="D40" s="75">
        <f>SUM(D39)</f>
        <v>29106.129999999997</v>
      </c>
      <c r="E40" s="89">
        <f t="shared" si="4"/>
        <v>1.1169662524656345</v>
      </c>
      <c r="F40" s="89">
        <f t="shared" si="5"/>
        <v>1.1109973204265942</v>
      </c>
    </row>
    <row r="41" spans="1:6" ht="12.75">
      <c r="A41" s="77" t="s">
        <v>20</v>
      </c>
      <c r="B41" s="78">
        <f>B38+B40</f>
        <v>46327659</v>
      </c>
      <c r="C41" s="78">
        <f>C38+C40</f>
        <v>49559872</v>
      </c>
      <c r="D41" s="78">
        <f>D38+D40</f>
        <v>10715249.950000001</v>
      </c>
      <c r="E41" s="78">
        <f t="shared" si="4"/>
        <v>23.12927132795551</v>
      </c>
      <c r="F41" s="78">
        <f t="shared" si="5"/>
        <v>21.620818451669933</v>
      </c>
    </row>
    <row r="42" spans="1:6" ht="12.75">
      <c r="A42" s="68"/>
      <c r="B42" s="68"/>
      <c r="C42" s="68"/>
      <c r="D42" s="68"/>
      <c r="E42" s="68"/>
      <c r="F42" s="68"/>
    </row>
    <row r="43" spans="1:6" ht="12.75">
      <c r="A43" s="68"/>
      <c r="B43" s="68"/>
      <c r="C43" s="68"/>
      <c r="D43" s="68"/>
      <c r="E43" s="68"/>
      <c r="F43" s="68"/>
    </row>
    <row r="44" spans="1:6" ht="12.75">
      <c r="A44" s="67" t="s">
        <v>22</v>
      </c>
      <c r="B44" s="68"/>
      <c r="C44" s="68"/>
      <c r="D44" s="68"/>
      <c r="E44" s="68"/>
      <c r="F44" s="68"/>
    </row>
    <row r="45" spans="1:6" ht="12.75">
      <c r="A45" s="105" t="s">
        <v>4</v>
      </c>
      <c r="B45" s="104" t="s">
        <v>41</v>
      </c>
      <c r="C45" s="104" t="s">
        <v>42</v>
      </c>
      <c r="D45" s="104" t="s">
        <v>43</v>
      </c>
      <c r="E45" s="105" t="s">
        <v>44</v>
      </c>
      <c r="F45" s="105"/>
    </row>
    <row r="46" spans="1:6" ht="12.75">
      <c r="A46" s="105"/>
      <c r="B46" s="104"/>
      <c r="C46" s="104"/>
      <c r="D46" s="104"/>
      <c r="E46" s="69" t="s">
        <v>45</v>
      </c>
      <c r="F46" s="69" t="s">
        <v>46</v>
      </c>
    </row>
    <row r="47" spans="1:6" ht="12.75">
      <c r="A47" s="72" t="s">
        <v>13</v>
      </c>
      <c r="B47" s="87">
        <v>0</v>
      </c>
      <c r="C47" s="87">
        <v>5646946</v>
      </c>
      <c r="D47" s="87">
        <v>1628913.94</v>
      </c>
      <c r="E47" s="71">
        <v>0</v>
      </c>
      <c r="F47" s="71">
        <f>(D47/C47)*100</f>
        <v>28.845927338423284</v>
      </c>
    </row>
    <row r="48" spans="1:6" ht="12.75">
      <c r="A48" s="74" t="s">
        <v>17</v>
      </c>
      <c r="B48" s="75">
        <f>SUM(B47)</f>
        <v>0</v>
      </c>
      <c r="C48" s="75">
        <f>SUM(C47)</f>
        <v>5646946</v>
      </c>
      <c r="D48" s="75">
        <f>SUM(D47)</f>
        <v>1628913.94</v>
      </c>
      <c r="E48" s="75">
        <f>+E47</f>
        <v>0</v>
      </c>
      <c r="F48" s="75">
        <f>+F47</f>
        <v>28.845927338423284</v>
      </c>
    </row>
    <row r="49" spans="1:6" ht="12.75">
      <c r="A49" s="73" t="s">
        <v>16</v>
      </c>
      <c r="B49" s="87">
        <v>0</v>
      </c>
      <c r="C49" s="87">
        <v>330098</v>
      </c>
      <c r="D49" s="87">
        <v>118826.8</v>
      </c>
      <c r="E49" s="90">
        <v>0</v>
      </c>
      <c r="F49" s="90">
        <f>(D49/C49)*100</f>
        <v>35.99743106592588</v>
      </c>
    </row>
    <row r="50" spans="1:6" ht="12.75">
      <c r="A50" s="73" t="s">
        <v>18</v>
      </c>
      <c r="B50" s="87">
        <v>0</v>
      </c>
      <c r="C50" s="87">
        <v>6489556</v>
      </c>
      <c r="D50" s="87">
        <v>902748.6300000001</v>
      </c>
      <c r="E50" s="90">
        <v>0</v>
      </c>
      <c r="F50" s="90">
        <f>(D50/C50)*100</f>
        <v>13.910791893929265</v>
      </c>
    </row>
    <row r="51" spans="1:6" ht="12.75">
      <c r="A51" s="74" t="s">
        <v>19</v>
      </c>
      <c r="B51" s="75">
        <f>SUM(B49:B50)</f>
        <v>0</v>
      </c>
      <c r="C51" s="75">
        <f>SUM(C49:C50)</f>
        <v>6819654</v>
      </c>
      <c r="D51" s="75">
        <f>SUM(D49:D50)</f>
        <v>1021575.4300000002</v>
      </c>
      <c r="E51" s="75">
        <v>0</v>
      </c>
      <c r="F51" s="75">
        <f>(D51/C51)*100</f>
        <v>14.979871852736226</v>
      </c>
    </row>
    <row r="52" spans="1:6" ht="12.75">
      <c r="A52" s="77" t="s">
        <v>20</v>
      </c>
      <c r="B52" s="78">
        <v>0</v>
      </c>
      <c r="C52" s="78">
        <f>C48+C51</f>
        <v>12466600</v>
      </c>
      <c r="D52" s="78">
        <f>D48+D51</f>
        <v>2650489.37</v>
      </c>
      <c r="E52" s="78">
        <v>0</v>
      </c>
      <c r="F52" s="78">
        <f>(D52/C52)*100</f>
        <v>21.260723613495262</v>
      </c>
    </row>
    <row r="53" spans="1:6" ht="12.75">
      <c r="A53" s="68"/>
      <c r="B53" s="68"/>
      <c r="C53" s="68"/>
      <c r="D53" s="68"/>
      <c r="E53" s="68"/>
      <c r="F53" s="68"/>
    </row>
    <row r="54" spans="1:6" ht="12.75">
      <c r="A54" s="68"/>
      <c r="B54" s="68"/>
      <c r="C54" s="68"/>
      <c r="D54" s="68"/>
      <c r="E54" s="68"/>
      <c r="F54" s="68"/>
    </row>
    <row r="55" spans="1:6" ht="36">
      <c r="A55" s="82" t="s">
        <v>47</v>
      </c>
      <c r="B55" s="68"/>
      <c r="C55" s="68"/>
      <c r="D55" s="68"/>
      <c r="E55" s="68"/>
      <c r="F55" s="68"/>
    </row>
    <row r="56" spans="1:6" ht="12.75">
      <c r="A56" s="105" t="s">
        <v>4</v>
      </c>
      <c r="B56" s="104" t="s">
        <v>41</v>
      </c>
      <c r="C56" s="104" t="s">
        <v>42</v>
      </c>
      <c r="D56" s="104" t="s">
        <v>43</v>
      </c>
      <c r="E56" s="105" t="s">
        <v>44</v>
      </c>
      <c r="F56" s="105"/>
    </row>
    <row r="57" spans="1:6" ht="12.75">
      <c r="A57" s="105"/>
      <c r="B57" s="104"/>
      <c r="C57" s="104"/>
      <c r="D57" s="104"/>
      <c r="E57" s="69" t="s">
        <v>45</v>
      </c>
      <c r="F57" s="69" t="s">
        <v>46</v>
      </c>
    </row>
    <row r="58" spans="1:6" ht="12.75">
      <c r="A58" s="72" t="s">
        <v>13</v>
      </c>
      <c r="B58" s="87">
        <v>0</v>
      </c>
      <c r="C58" s="87">
        <v>2791609</v>
      </c>
      <c r="D58" s="87">
        <v>1204609.31</v>
      </c>
      <c r="E58" s="71">
        <v>0</v>
      </c>
      <c r="F58" s="71">
        <f aca="true" t="shared" si="6" ref="F58:F63">(D58/C58)*100</f>
        <v>43.151075598337734</v>
      </c>
    </row>
    <row r="59" spans="1:6" ht="12.75">
      <c r="A59" s="73" t="s">
        <v>16</v>
      </c>
      <c r="B59" s="87">
        <v>0</v>
      </c>
      <c r="C59" s="87">
        <v>61740</v>
      </c>
      <c r="D59" s="87">
        <v>22355</v>
      </c>
      <c r="E59" s="71">
        <v>0</v>
      </c>
      <c r="F59" s="71">
        <f>(D59/C59)*100</f>
        <v>36.2082928409459</v>
      </c>
    </row>
    <row r="60" spans="1:6" ht="12.75">
      <c r="A60" s="74" t="s">
        <v>17</v>
      </c>
      <c r="B60" s="75">
        <f>SUM(B58:B59)</f>
        <v>0</v>
      </c>
      <c r="C60" s="75">
        <f>SUM(C58:C59)</f>
        <v>2853349</v>
      </c>
      <c r="D60" s="75">
        <f>SUM(D58:D59)</f>
        <v>1226964.31</v>
      </c>
      <c r="E60" s="75">
        <v>0</v>
      </c>
      <c r="F60" s="75">
        <f t="shared" si="6"/>
        <v>43.00084952804582</v>
      </c>
    </row>
    <row r="61" spans="1:6" ht="12.75">
      <c r="A61" s="73" t="s">
        <v>18</v>
      </c>
      <c r="B61" s="87">
        <v>7011868</v>
      </c>
      <c r="C61" s="87">
        <v>7173141</v>
      </c>
      <c r="D61" s="87">
        <v>2091003.68</v>
      </c>
      <c r="E61" s="76">
        <f>(D61/B61)*100</f>
        <v>29.820921899841814</v>
      </c>
      <c r="F61" s="76">
        <f t="shared" si="6"/>
        <v>29.150461143869887</v>
      </c>
    </row>
    <row r="62" spans="1:6" ht="12.75">
      <c r="A62" s="74" t="s">
        <v>19</v>
      </c>
      <c r="B62" s="75">
        <f>SUM(B61)</f>
        <v>7011868</v>
      </c>
      <c r="C62" s="75">
        <f>SUM(C61)</f>
        <v>7173141</v>
      </c>
      <c r="D62" s="75">
        <f>SUM(D61)</f>
        <v>2091003.68</v>
      </c>
      <c r="E62" s="75">
        <f>(D62/B62)*100</f>
        <v>29.820921899841814</v>
      </c>
      <c r="F62" s="75">
        <f t="shared" si="6"/>
        <v>29.150461143869887</v>
      </c>
    </row>
    <row r="63" spans="1:6" ht="12.75">
      <c r="A63" s="77" t="s">
        <v>20</v>
      </c>
      <c r="B63" s="78">
        <f>B60+B62</f>
        <v>7011868</v>
      </c>
      <c r="C63" s="78">
        <f>C60+C62</f>
        <v>10026490</v>
      </c>
      <c r="D63" s="78">
        <f>D60+D62</f>
        <v>3317967.99</v>
      </c>
      <c r="E63" s="78">
        <f>(D63/B63)*100</f>
        <v>47.31931619363057</v>
      </c>
      <c r="F63" s="78">
        <f t="shared" si="6"/>
        <v>33.09201914129471</v>
      </c>
    </row>
  </sheetData>
  <sheetProtection/>
  <mergeCells count="27">
    <mergeCell ref="D20:D21"/>
    <mergeCell ref="E20:F20"/>
    <mergeCell ref="A7:A8"/>
    <mergeCell ref="B7:B8"/>
    <mergeCell ref="C7:C8"/>
    <mergeCell ref="A1:F1"/>
    <mergeCell ref="A2:F3"/>
    <mergeCell ref="A56:A57"/>
    <mergeCell ref="B56:B57"/>
    <mergeCell ref="C56:C57"/>
    <mergeCell ref="D56:D57"/>
    <mergeCell ref="E56:F56"/>
    <mergeCell ref="D7:D8"/>
    <mergeCell ref="E7:F7"/>
    <mergeCell ref="A33:A34"/>
    <mergeCell ref="B33:B34"/>
    <mergeCell ref="C33:C34"/>
    <mergeCell ref="D33:D34"/>
    <mergeCell ref="E33:F33"/>
    <mergeCell ref="A20:A21"/>
    <mergeCell ref="B20:B21"/>
    <mergeCell ref="C20:C21"/>
    <mergeCell ref="A45:A46"/>
    <mergeCell ref="B45:B46"/>
    <mergeCell ref="C45:C46"/>
    <mergeCell ref="D45:D46"/>
    <mergeCell ref="E45:F45"/>
  </mergeCells>
  <printOptions/>
  <pageMargins left="0.7480314960629921" right="0.11811023622047245" top="0.32" bottom="0.24" header="0.15748031496062992" footer="0.15748031496062992"/>
  <pageSetup fitToHeight="1" fitToWidth="1" horizontalDpi="600" verticalDpi="600" orientation="portrait" paperSize="9" scale="97" r:id="rId1"/>
  <ignoredErrors>
    <ignoredError sqref="B13:D13 E48:F48 C11 C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46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42.00390625" style="63" customWidth="1"/>
    <col min="2" max="3" width="12.8515625" style="63" bestFit="1" customWidth="1"/>
    <col min="4" max="4" width="12.7109375" style="63" bestFit="1" customWidth="1"/>
    <col min="5" max="5" width="8.57421875" style="63" customWidth="1"/>
    <col min="6" max="6" width="10.28125" style="63" customWidth="1"/>
    <col min="7" max="16384" width="11.421875" style="63" customWidth="1"/>
  </cols>
  <sheetData>
    <row r="1" spans="1:6" ht="16.5" customHeight="1">
      <c r="A1" s="106" t="s">
        <v>0</v>
      </c>
      <c r="B1" s="106"/>
      <c r="C1" s="106"/>
      <c r="D1" s="106"/>
      <c r="E1" s="106"/>
      <c r="F1" s="106"/>
    </row>
    <row r="2" spans="1:15" ht="34.5" customHeight="1">
      <c r="A2" s="107" t="s">
        <v>110</v>
      </c>
      <c r="B2" s="107"/>
      <c r="C2" s="107"/>
      <c r="D2" s="107"/>
      <c r="E2" s="107"/>
      <c r="F2" s="107"/>
      <c r="N2" s="66"/>
      <c r="O2" s="66"/>
    </row>
    <row r="3" spans="1:6" ht="15" customHeight="1">
      <c r="A3" s="79"/>
      <c r="B3" s="79"/>
      <c r="C3" s="79"/>
      <c r="D3" s="79"/>
      <c r="E3" s="79"/>
      <c r="F3" s="79"/>
    </row>
    <row r="4" spans="1:6" ht="15" customHeight="1">
      <c r="A4" s="67" t="s">
        <v>50</v>
      </c>
      <c r="B4" s="68"/>
      <c r="C4" s="68"/>
      <c r="D4" s="68"/>
      <c r="E4" s="68"/>
      <c r="F4" s="68"/>
    </row>
    <row r="5" spans="1:6" ht="15" customHeight="1">
      <c r="A5" s="105" t="s">
        <v>4</v>
      </c>
      <c r="B5" s="104" t="s">
        <v>41</v>
      </c>
      <c r="C5" s="104" t="s">
        <v>42</v>
      </c>
      <c r="D5" s="104" t="s">
        <v>43</v>
      </c>
      <c r="E5" s="108" t="s">
        <v>44</v>
      </c>
      <c r="F5" s="108"/>
    </row>
    <row r="6" spans="1:6" ht="15" customHeight="1">
      <c r="A6" s="105"/>
      <c r="B6" s="104"/>
      <c r="C6" s="104"/>
      <c r="D6" s="104"/>
      <c r="E6" s="69" t="s">
        <v>48</v>
      </c>
      <c r="F6" s="69" t="s">
        <v>49</v>
      </c>
    </row>
    <row r="7" spans="1:6" ht="12.75">
      <c r="A7" s="70" t="s">
        <v>28</v>
      </c>
      <c r="B7" s="71">
        <f>+B21</f>
        <v>120157</v>
      </c>
      <c r="C7" s="71">
        <f aca="true" t="shared" si="0" ref="C7:D9">+C21</f>
        <v>120157</v>
      </c>
      <c r="D7" s="71">
        <f>+D21</f>
        <v>13949</v>
      </c>
      <c r="E7" s="71">
        <f>(D7/B7)*100</f>
        <v>11.608978253451733</v>
      </c>
      <c r="F7" s="71">
        <f>(D7/C7)*100</f>
        <v>11.608978253451733</v>
      </c>
    </row>
    <row r="8" spans="1:6" ht="12.75">
      <c r="A8" s="70" t="s">
        <v>29</v>
      </c>
      <c r="B8" s="71">
        <f>+B22</f>
        <v>25290492</v>
      </c>
      <c r="C8" s="71">
        <f>+C22</f>
        <v>25290492</v>
      </c>
      <c r="D8" s="71">
        <f t="shared" si="0"/>
        <v>3597662.99</v>
      </c>
      <c r="E8" s="71">
        <f>(D8/B8)*100</f>
        <v>14.225357853852746</v>
      </c>
      <c r="F8" s="71">
        <f aca="true" t="shared" si="1" ref="F8:F14">(D8/C8)*100</f>
        <v>14.225357853852746</v>
      </c>
    </row>
    <row r="9" spans="1:6" ht="12.75">
      <c r="A9" s="70" t="s">
        <v>30</v>
      </c>
      <c r="B9" s="71">
        <f>+B23</f>
        <v>20815964</v>
      </c>
      <c r="C9" s="71">
        <f t="shared" si="0"/>
        <v>20815964</v>
      </c>
      <c r="D9" s="71">
        <f t="shared" si="0"/>
        <v>3615534.93</v>
      </c>
      <c r="E9" s="71">
        <f>(D9/B9)*100</f>
        <v>17.369048726256445</v>
      </c>
      <c r="F9" s="71">
        <f t="shared" si="1"/>
        <v>17.369048726256445</v>
      </c>
    </row>
    <row r="10" spans="1:6" ht="12.75">
      <c r="A10" s="70" t="s">
        <v>31</v>
      </c>
      <c r="B10" s="71">
        <f>+B43</f>
        <v>7011868</v>
      </c>
      <c r="C10" s="71">
        <f>+C43+C33</f>
        <v>7011868</v>
      </c>
      <c r="D10" s="71">
        <f>+D43+D33</f>
        <v>2840973.32</v>
      </c>
      <c r="E10" s="71">
        <f>+E43</f>
        <v>5.037078849744462</v>
      </c>
      <c r="F10" s="71">
        <f>+F43</f>
        <v>5.037078849744462</v>
      </c>
    </row>
    <row r="11" spans="1:6" ht="12.75">
      <c r="A11" s="70" t="s">
        <v>78</v>
      </c>
      <c r="B11" s="71">
        <f>+B34</f>
        <v>0</v>
      </c>
      <c r="C11" s="71">
        <f>+C34</f>
        <v>880566</v>
      </c>
      <c r="D11" s="71">
        <f>D34</f>
        <v>103508.2</v>
      </c>
      <c r="E11" s="71">
        <f>+E34</f>
        <v>0</v>
      </c>
      <c r="F11" s="71">
        <f>+F34</f>
        <v>11.754735022701308</v>
      </c>
    </row>
    <row r="12" spans="1:6" ht="12.75">
      <c r="A12" s="70" t="s">
        <v>33</v>
      </c>
      <c r="B12" s="71">
        <f>+B24</f>
        <v>100161</v>
      </c>
      <c r="C12" s="71">
        <f>+C24</f>
        <v>100161</v>
      </c>
      <c r="D12" s="71">
        <f>+D24+D35+D44</f>
        <v>233316.09000000003</v>
      </c>
      <c r="E12" s="71">
        <f>(D12/B12)*100</f>
        <v>232.94105490160842</v>
      </c>
      <c r="F12" s="71">
        <f t="shared" si="1"/>
        <v>232.94105490160842</v>
      </c>
    </row>
    <row r="13" spans="1:6" ht="12.75">
      <c r="A13" s="70" t="s">
        <v>34</v>
      </c>
      <c r="B13" s="71">
        <f>+B25</f>
        <v>885</v>
      </c>
      <c r="C13" s="71">
        <f>+C25</f>
        <v>885</v>
      </c>
      <c r="D13" s="71">
        <f>+D25</f>
        <v>0</v>
      </c>
      <c r="E13" s="71">
        <v>0</v>
      </c>
      <c r="F13" s="71">
        <v>0</v>
      </c>
    </row>
    <row r="14" spans="1:6" ht="12.75">
      <c r="A14" s="70" t="s">
        <v>35</v>
      </c>
      <c r="B14" s="71">
        <f>+B26</f>
        <v>0</v>
      </c>
      <c r="C14" s="71">
        <f>+C26+C36+C45</f>
        <v>3728715</v>
      </c>
      <c r="D14" s="71">
        <f>+D26+D36+D45</f>
        <v>-51440.6</v>
      </c>
      <c r="E14" s="71">
        <v>0</v>
      </c>
      <c r="F14" s="71">
        <f t="shared" si="1"/>
        <v>-1.3795798284395562</v>
      </c>
    </row>
    <row r="15" spans="1:6" ht="12.75">
      <c r="A15" s="77" t="s">
        <v>20</v>
      </c>
      <c r="B15" s="78">
        <f>+SUM(B7:B14)</f>
        <v>53339527</v>
      </c>
      <c r="C15" s="78">
        <f>+SUM(C7:C14)</f>
        <v>57948808</v>
      </c>
      <c r="D15" s="78">
        <f>+SUM(D7:D14)</f>
        <v>10353503.93</v>
      </c>
      <c r="E15" s="78">
        <f>(D15/B15)*100</f>
        <v>19.410565695492572</v>
      </c>
      <c r="F15" s="78">
        <f>(D15/C15)*100</f>
        <v>17.866638309454093</v>
      </c>
    </row>
    <row r="16" spans="1:6" ht="12.75">
      <c r="A16" s="85"/>
      <c r="B16" s="80"/>
      <c r="C16" s="80"/>
      <c r="D16" s="80"/>
      <c r="E16" s="85"/>
      <c r="F16" s="85"/>
    </row>
    <row r="17" spans="1:6" ht="12.75">
      <c r="A17" s="85"/>
      <c r="B17" s="80"/>
      <c r="C17" s="80"/>
      <c r="D17" s="80"/>
      <c r="E17" s="83"/>
      <c r="F17" s="83"/>
    </row>
    <row r="18" spans="1:6" ht="12.75">
      <c r="A18" s="67" t="s">
        <v>21</v>
      </c>
      <c r="B18" s="68"/>
      <c r="C18" s="68"/>
      <c r="D18" s="68"/>
      <c r="E18" s="68"/>
      <c r="F18" s="68"/>
    </row>
    <row r="19" spans="1:6" ht="12.75" customHeight="1">
      <c r="A19" s="105" t="s">
        <v>4</v>
      </c>
      <c r="B19" s="104" t="s">
        <v>41</v>
      </c>
      <c r="C19" s="104" t="s">
        <v>42</v>
      </c>
      <c r="D19" s="104" t="s">
        <v>43</v>
      </c>
      <c r="E19" s="108" t="s">
        <v>44</v>
      </c>
      <c r="F19" s="108"/>
    </row>
    <row r="20" spans="1:6" ht="12.75" customHeight="1">
      <c r="A20" s="105"/>
      <c r="B20" s="104"/>
      <c r="C20" s="104"/>
      <c r="D20" s="104"/>
      <c r="E20" s="69" t="s">
        <v>48</v>
      </c>
      <c r="F20" s="69" t="s">
        <v>49</v>
      </c>
    </row>
    <row r="21" spans="1:6" ht="12.75">
      <c r="A21" s="70" t="s">
        <v>28</v>
      </c>
      <c r="B21" s="87">
        <v>120157</v>
      </c>
      <c r="C21" s="87">
        <v>120157</v>
      </c>
      <c r="D21" s="87">
        <v>13949</v>
      </c>
      <c r="E21" s="71">
        <f>(D21/B21)*100</f>
        <v>11.608978253451733</v>
      </c>
      <c r="F21" s="71">
        <f>(D21/C21)*100</f>
        <v>11.608978253451733</v>
      </c>
    </row>
    <row r="22" spans="1:6" ht="12.75">
      <c r="A22" s="70" t="s">
        <v>29</v>
      </c>
      <c r="B22" s="87">
        <v>25290492</v>
      </c>
      <c r="C22" s="87">
        <v>25290492</v>
      </c>
      <c r="D22" s="87">
        <v>3597662.99</v>
      </c>
      <c r="E22" s="71">
        <f aca="true" t="shared" si="2" ref="E22:E27">(D22/B22)*100</f>
        <v>14.225357853852746</v>
      </c>
      <c r="F22" s="71">
        <f aca="true" t="shared" si="3" ref="F22:F27">(D22/C22)*100</f>
        <v>14.225357853852746</v>
      </c>
    </row>
    <row r="23" spans="1:6" ht="12.75">
      <c r="A23" s="70" t="s">
        <v>30</v>
      </c>
      <c r="B23" s="87">
        <v>20815964</v>
      </c>
      <c r="C23" s="87">
        <v>20815964</v>
      </c>
      <c r="D23" s="87">
        <v>3615534.93</v>
      </c>
      <c r="E23" s="71">
        <f t="shared" si="2"/>
        <v>17.369048726256445</v>
      </c>
      <c r="F23" s="71">
        <f t="shared" si="3"/>
        <v>17.369048726256445</v>
      </c>
    </row>
    <row r="24" spans="1:6" ht="12.75">
      <c r="A24" s="70" t="s">
        <v>33</v>
      </c>
      <c r="B24" s="87">
        <v>100161</v>
      </c>
      <c r="C24" s="87">
        <v>100161</v>
      </c>
      <c r="D24" s="87">
        <v>33529.87</v>
      </c>
      <c r="E24" s="71">
        <f t="shared" si="2"/>
        <v>33.47597368237138</v>
      </c>
      <c r="F24" s="71">
        <f t="shared" si="3"/>
        <v>33.47597368237138</v>
      </c>
    </row>
    <row r="25" spans="1:6" ht="12.75">
      <c r="A25" s="70" t="s">
        <v>34</v>
      </c>
      <c r="B25" s="71">
        <v>885</v>
      </c>
      <c r="C25" s="71">
        <v>885</v>
      </c>
      <c r="D25" s="71">
        <v>0</v>
      </c>
      <c r="E25" s="71">
        <v>0</v>
      </c>
      <c r="F25" s="71">
        <v>0</v>
      </c>
    </row>
    <row r="26" spans="1:6" ht="12.75">
      <c r="A26" s="70" t="s">
        <v>35</v>
      </c>
      <c r="B26" s="87">
        <v>0</v>
      </c>
      <c r="C26" s="87">
        <v>312000</v>
      </c>
      <c r="D26" s="87">
        <v>-4410.6</v>
      </c>
      <c r="E26" s="71">
        <v>0</v>
      </c>
      <c r="F26" s="71">
        <f t="shared" si="3"/>
        <v>-1.4136538461538461</v>
      </c>
    </row>
    <row r="27" spans="1:6" ht="12.75">
      <c r="A27" s="77" t="s">
        <v>20</v>
      </c>
      <c r="B27" s="78">
        <f>+SUM(B21:B26)</f>
        <v>46327659</v>
      </c>
      <c r="C27" s="78">
        <f>+SUM(C21:C26)</f>
        <v>46639659</v>
      </c>
      <c r="D27" s="78">
        <f>+SUM(D21:D26)</f>
        <v>7256266.19</v>
      </c>
      <c r="E27" s="78">
        <f t="shared" si="2"/>
        <v>15.662924366629447</v>
      </c>
      <c r="F27" s="78">
        <f t="shared" si="3"/>
        <v>15.558145890389122</v>
      </c>
    </row>
    <row r="28" spans="1:6" ht="12.75">
      <c r="A28" s="83"/>
      <c r="B28" s="83"/>
      <c r="C28" s="83"/>
      <c r="D28" s="83"/>
      <c r="E28" s="83"/>
      <c r="F28" s="83"/>
    </row>
    <row r="29" spans="1:6" ht="12.75">
      <c r="A29" s="83"/>
      <c r="B29" s="83"/>
      <c r="C29" s="83"/>
      <c r="D29" s="83"/>
      <c r="E29" s="83"/>
      <c r="F29" s="83"/>
    </row>
    <row r="30" spans="1:6" ht="12.75">
      <c r="A30" s="67" t="s">
        <v>22</v>
      </c>
      <c r="B30" s="68"/>
      <c r="C30" s="68"/>
      <c r="D30" s="68"/>
      <c r="E30" s="68"/>
      <c r="F30" s="68"/>
    </row>
    <row r="31" spans="1:6" ht="12.75">
      <c r="A31" s="105" t="s">
        <v>4</v>
      </c>
      <c r="B31" s="104" t="s">
        <v>41</v>
      </c>
      <c r="C31" s="104" t="s">
        <v>42</v>
      </c>
      <c r="D31" s="104" t="s">
        <v>43</v>
      </c>
      <c r="E31" s="108" t="s">
        <v>44</v>
      </c>
      <c r="F31" s="108"/>
    </row>
    <row r="32" spans="1:6" ht="12.75">
      <c r="A32" s="105"/>
      <c r="B32" s="104"/>
      <c r="C32" s="104"/>
      <c r="D32" s="104"/>
      <c r="E32" s="69" t="s">
        <v>48</v>
      </c>
      <c r="F32" s="69" t="s">
        <v>49</v>
      </c>
    </row>
    <row r="33" spans="1:6" ht="12.75">
      <c r="A33" s="70" t="s">
        <v>77</v>
      </c>
      <c r="B33" s="76">
        <v>0</v>
      </c>
      <c r="C33" s="76">
        <v>0</v>
      </c>
      <c r="D33" s="76">
        <v>2487780</v>
      </c>
      <c r="E33" s="76">
        <v>0</v>
      </c>
      <c r="F33" s="76">
        <v>0</v>
      </c>
    </row>
    <row r="34" spans="1:6" ht="12.75">
      <c r="A34" s="70" t="s">
        <v>78</v>
      </c>
      <c r="B34" s="76">
        <v>0</v>
      </c>
      <c r="C34" s="76">
        <v>880566</v>
      </c>
      <c r="D34" s="76">
        <v>103508.2</v>
      </c>
      <c r="E34" s="76">
        <v>0</v>
      </c>
      <c r="F34" s="76">
        <f>(D34/C34)*100</f>
        <v>11.754735022701308</v>
      </c>
    </row>
    <row r="35" spans="1:6" ht="12.75">
      <c r="A35" s="70" t="s">
        <v>33</v>
      </c>
      <c r="B35" s="87">
        <v>0</v>
      </c>
      <c r="C35" s="87">
        <v>0</v>
      </c>
      <c r="D35" s="87">
        <v>4459.55</v>
      </c>
      <c r="E35" s="71">
        <v>0</v>
      </c>
      <c r="F35" s="71">
        <v>0</v>
      </c>
    </row>
    <row r="36" spans="1:6" ht="12.75">
      <c r="A36" s="70" t="s">
        <v>35</v>
      </c>
      <c r="B36" s="87">
        <v>0</v>
      </c>
      <c r="C36" s="87">
        <v>1821032</v>
      </c>
      <c r="D36" s="87">
        <v>-47030</v>
      </c>
      <c r="E36" s="71">
        <v>0</v>
      </c>
      <c r="F36" s="71">
        <f>(D36/C36)*100</f>
        <v>-2.5826015138668623</v>
      </c>
    </row>
    <row r="37" spans="1:6" ht="12.75">
      <c r="A37" s="77" t="s">
        <v>20</v>
      </c>
      <c r="B37" s="78">
        <f>SUM(B33:B36)</f>
        <v>0</v>
      </c>
      <c r="C37" s="78">
        <f>SUM(C33:C36)</f>
        <v>2701598</v>
      </c>
      <c r="D37" s="78">
        <f>SUM(D33:D36)</f>
        <v>2548717.75</v>
      </c>
      <c r="E37" s="78">
        <f>+SUM(E35:E35)</f>
        <v>0</v>
      </c>
      <c r="F37" s="78">
        <f>(D37/C37)*100</f>
        <v>94.34111773846442</v>
      </c>
    </row>
    <row r="38" spans="1:6" ht="12.75">
      <c r="A38" s="83"/>
      <c r="B38" s="83"/>
      <c r="C38" s="83"/>
      <c r="D38" s="86"/>
      <c r="E38" s="83"/>
      <c r="F38" s="83"/>
    </row>
    <row r="39" spans="1:6" ht="12.75">
      <c r="A39" s="83"/>
      <c r="B39" s="83"/>
      <c r="C39" s="83"/>
      <c r="D39" s="83"/>
      <c r="E39" s="83"/>
      <c r="F39" s="83"/>
    </row>
    <row r="40" spans="1:6" ht="24">
      <c r="A40" s="82" t="s">
        <v>47</v>
      </c>
      <c r="B40" s="68"/>
      <c r="C40" s="68"/>
      <c r="D40" s="68"/>
      <c r="E40" s="68"/>
      <c r="F40" s="68"/>
    </row>
    <row r="41" spans="1:6" ht="12.75">
      <c r="A41" s="105" t="s">
        <v>4</v>
      </c>
      <c r="B41" s="104" t="s">
        <v>41</v>
      </c>
      <c r="C41" s="104" t="s">
        <v>42</v>
      </c>
      <c r="D41" s="104" t="s">
        <v>43</v>
      </c>
      <c r="E41" s="108" t="s">
        <v>44</v>
      </c>
      <c r="F41" s="108"/>
    </row>
    <row r="42" spans="1:6" ht="12.75">
      <c r="A42" s="105"/>
      <c r="B42" s="104"/>
      <c r="C42" s="104"/>
      <c r="D42" s="104"/>
      <c r="E42" s="69" t="s">
        <v>48</v>
      </c>
      <c r="F42" s="69" t="s">
        <v>49</v>
      </c>
    </row>
    <row r="43" spans="1:6" ht="12.75">
      <c r="A43" s="70" t="s">
        <v>31</v>
      </c>
      <c r="B43" s="76">
        <v>7011868</v>
      </c>
      <c r="C43" s="76">
        <v>7011868</v>
      </c>
      <c r="D43" s="76">
        <v>353193.32</v>
      </c>
      <c r="E43" s="71">
        <f>(D43/B43)*100</f>
        <v>5.037078849744462</v>
      </c>
      <c r="F43" s="71">
        <f>(D43/C43)*100</f>
        <v>5.037078849744462</v>
      </c>
    </row>
    <row r="44" spans="1:6" ht="12.75">
      <c r="A44" s="70" t="s">
        <v>33</v>
      </c>
      <c r="B44" s="87">
        <v>0</v>
      </c>
      <c r="C44" s="87">
        <v>0</v>
      </c>
      <c r="D44" s="87">
        <v>195326.67</v>
      </c>
      <c r="E44" s="71">
        <v>0</v>
      </c>
      <c r="F44" s="71">
        <v>0</v>
      </c>
    </row>
    <row r="45" spans="1:6" ht="12.75">
      <c r="A45" s="70" t="s">
        <v>35</v>
      </c>
      <c r="B45" s="87">
        <v>0</v>
      </c>
      <c r="C45" s="87">
        <v>1595683</v>
      </c>
      <c r="D45" s="87">
        <v>0</v>
      </c>
      <c r="E45" s="71">
        <v>0</v>
      </c>
      <c r="F45" s="71">
        <v>0</v>
      </c>
    </row>
    <row r="46" spans="1:6" ht="12.75">
      <c r="A46" s="77" t="s">
        <v>20</v>
      </c>
      <c r="B46" s="78">
        <f>+SUM(B43:B45)</f>
        <v>7011868</v>
      </c>
      <c r="C46" s="78">
        <f>+SUM(C43:C45)</f>
        <v>8607551</v>
      </c>
      <c r="D46" s="78">
        <f>+SUM(D43:D45)</f>
        <v>548519.99</v>
      </c>
      <c r="E46" s="78">
        <f>(D46/B46)*100</f>
        <v>7.822736965384973</v>
      </c>
      <c r="F46" s="78">
        <f>(D46/C46)*100</f>
        <v>6.372544176618877</v>
      </c>
    </row>
  </sheetData>
  <sheetProtection/>
  <mergeCells count="22">
    <mergeCell ref="A1:F1"/>
    <mergeCell ref="A5:A6"/>
    <mergeCell ref="B5:B6"/>
    <mergeCell ref="C5:C6"/>
    <mergeCell ref="D5:D6"/>
    <mergeCell ref="E5:F5"/>
    <mergeCell ref="A2:F2"/>
    <mergeCell ref="D19:D20"/>
    <mergeCell ref="E19:F19"/>
    <mergeCell ref="D31:D32"/>
    <mergeCell ref="E31:F31"/>
    <mergeCell ref="A19:A20"/>
    <mergeCell ref="B19:B20"/>
    <mergeCell ref="C19:C20"/>
    <mergeCell ref="A41:A42"/>
    <mergeCell ref="B41:B42"/>
    <mergeCell ref="C41:C42"/>
    <mergeCell ref="D41:D42"/>
    <mergeCell ref="E41:F41"/>
    <mergeCell ref="A31:A32"/>
    <mergeCell ref="B31:B32"/>
    <mergeCell ref="C31:C32"/>
  </mergeCells>
  <printOptions/>
  <pageMargins left="0.7" right="0.36" top="0.59" bottom="0.43" header="0.2" footer="0.16"/>
  <pageSetup fitToHeight="1" fitToWidth="1" horizontalDpi="600" verticalDpi="600" orientation="portrait" paperSize="9" scale="94" r:id="rId1"/>
  <ignoredErrors>
    <ignoredError sqref="C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zoomScalePageLayoutView="0" workbookViewId="0" topLeftCell="B13">
      <selection activeCell="E33" sqref="E33"/>
    </sheetView>
  </sheetViews>
  <sheetFormatPr defaultColWidth="11.421875" defaultRowHeight="12.75"/>
  <cols>
    <col min="1" max="1" width="7.421875" style="96" customWidth="1"/>
    <col min="2" max="2" width="11.421875" style="96" customWidth="1"/>
    <col min="3" max="3" width="15.8515625" style="96" bestFit="1" customWidth="1"/>
    <col min="4" max="4" width="80.7109375" style="96" customWidth="1"/>
    <col min="5" max="5" width="13.7109375" style="96" bestFit="1" customWidth="1"/>
    <col min="6" max="6" width="12.7109375" style="96" bestFit="1" customWidth="1"/>
    <col min="7" max="7" width="12.421875" style="96" customWidth="1"/>
    <col min="8" max="16384" width="11.57421875" style="96" customWidth="1"/>
  </cols>
  <sheetData>
    <row r="1" spans="2:7" ht="12.75">
      <c r="B1" s="109" t="s">
        <v>0</v>
      </c>
      <c r="C1" s="109"/>
      <c r="D1" s="109"/>
      <c r="E1" s="109"/>
      <c r="F1" s="109"/>
      <c r="G1" s="109"/>
    </row>
    <row r="2" spans="2:7" ht="12.75">
      <c r="B2" s="109"/>
      <c r="C2" s="109"/>
      <c r="D2" s="109"/>
      <c r="E2" s="109"/>
      <c r="F2" s="109"/>
      <c r="G2" s="109"/>
    </row>
    <row r="3" spans="2:7" ht="12.75">
      <c r="B3" s="106" t="s">
        <v>120</v>
      </c>
      <c r="C3" s="106"/>
      <c r="D3" s="106"/>
      <c r="E3" s="106"/>
      <c r="F3" s="106"/>
      <c r="G3" s="106"/>
    </row>
    <row r="4" spans="2:7" ht="12.75">
      <c r="B4" s="106"/>
      <c r="C4" s="106"/>
      <c r="D4" s="106"/>
      <c r="E4" s="106"/>
      <c r="F4" s="106"/>
      <c r="G4" s="106"/>
    </row>
    <row r="5" ht="12.75" hidden="1"/>
    <row r="6" spans="2:7" s="97" customFormat="1" ht="51" customHeight="1">
      <c r="B6" s="95" t="s">
        <v>51</v>
      </c>
      <c r="C6" s="94" t="s">
        <v>52</v>
      </c>
      <c r="D6" s="94" t="s">
        <v>53</v>
      </c>
      <c r="E6" s="94" t="s">
        <v>66</v>
      </c>
      <c r="F6" s="95" t="s">
        <v>42</v>
      </c>
      <c r="G6" s="94" t="s">
        <v>55</v>
      </c>
    </row>
    <row r="7" spans="2:8" ht="39" customHeight="1">
      <c r="B7" s="91" t="s">
        <v>67</v>
      </c>
      <c r="C7" s="91" t="s">
        <v>56</v>
      </c>
      <c r="D7" s="99" t="s">
        <v>93</v>
      </c>
      <c r="E7" s="98">
        <v>0</v>
      </c>
      <c r="F7" s="98">
        <v>382954</v>
      </c>
      <c r="G7" s="98">
        <v>0</v>
      </c>
      <c r="H7" s="96">
        <f>+MID(C7,9,99)</f>
      </c>
    </row>
    <row r="8" spans="2:8" ht="42" customHeight="1">
      <c r="B8" s="91" t="s">
        <v>68</v>
      </c>
      <c r="C8" s="91" t="s">
        <v>57</v>
      </c>
      <c r="D8" s="99" t="s">
        <v>94</v>
      </c>
      <c r="E8" s="98">
        <v>21281630</v>
      </c>
      <c r="F8" s="98">
        <v>15350</v>
      </c>
      <c r="G8" s="98">
        <v>19344603.68</v>
      </c>
      <c r="H8" s="96">
        <f aca="true" t="shared" si="0" ref="H8:H19">+MID(C8,9,99)</f>
      </c>
    </row>
    <row r="9" spans="2:8" ht="44.25" customHeight="1">
      <c r="B9" s="91" t="s">
        <v>111</v>
      </c>
      <c r="C9" s="91" t="s">
        <v>114</v>
      </c>
      <c r="D9" s="99" t="s">
        <v>117</v>
      </c>
      <c r="E9" s="98">
        <v>4488600.51</v>
      </c>
      <c r="F9" s="98">
        <v>102697</v>
      </c>
      <c r="G9" s="98">
        <v>4031635.48</v>
      </c>
      <c r="H9" s="96">
        <f t="shared" si="0"/>
      </c>
    </row>
    <row r="10" spans="2:8" ht="41.25" customHeight="1">
      <c r="B10" s="91" t="s">
        <v>79</v>
      </c>
      <c r="C10" s="91" t="s">
        <v>86</v>
      </c>
      <c r="D10" s="99" t="s">
        <v>95</v>
      </c>
      <c r="E10" s="98">
        <v>5904811</v>
      </c>
      <c r="F10" s="98">
        <v>180000</v>
      </c>
      <c r="G10" s="98">
        <v>5739467.1</v>
      </c>
      <c r="H10" s="96">
        <f t="shared" si="0"/>
      </c>
    </row>
    <row r="11" spans="2:8" ht="42" customHeight="1">
      <c r="B11" s="91" t="s">
        <v>69</v>
      </c>
      <c r="C11" s="91" t="s">
        <v>58</v>
      </c>
      <c r="D11" s="99" t="s">
        <v>96</v>
      </c>
      <c r="E11" s="98">
        <v>6345450.48</v>
      </c>
      <c r="F11" s="98">
        <v>158933</v>
      </c>
      <c r="G11" s="98">
        <v>5836171.06</v>
      </c>
      <c r="H11" s="96">
        <f t="shared" si="0"/>
      </c>
    </row>
    <row r="12" spans="2:8" ht="36" customHeight="1">
      <c r="B12" s="91" t="s">
        <v>70</v>
      </c>
      <c r="C12" s="91" t="s">
        <v>60</v>
      </c>
      <c r="D12" s="99" t="s">
        <v>97</v>
      </c>
      <c r="E12" s="98">
        <v>0</v>
      </c>
      <c r="F12" s="98">
        <v>2784847</v>
      </c>
      <c r="G12" s="98">
        <v>0</v>
      </c>
      <c r="H12" s="96">
        <f t="shared" si="0"/>
      </c>
    </row>
    <row r="13" spans="2:8" ht="39.75" customHeight="1">
      <c r="B13" s="91" t="s">
        <v>80</v>
      </c>
      <c r="C13" s="91" t="s">
        <v>87</v>
      </c>
      <c r="D13" s="99" t="s">
        <v>98</v>
      </c>
      <c r="E13" s="98">
        <v>0</v>
      </c>
      <c r="F13" s="98">
        <v>1426176</v>
      </c>
      <c r="G13" s="98">
        <v>0</v>
      </c>
      <c r="H13" s="96">
        <f t="shared" si="0"/>
      </c>
    </row>
    <row r="14" spans="2:8" ht="44.25" customHeight="1">
      <c r="B14" s="91" t="s">
        <v>71</v>
      </c>
      <c r="C14" s="91" t="s">
        <v>59</v>
      </c>
      <c r="D14" s="99" t="s">
        <v>99</v>
      </c>
      <c r="E14" s="98">
        <v>6772934.09</v>
      </c>
      <c r="F14" s="98">
        <v>1641399</v>
      </c>
      <c r="G14" s="98">
        <v>5012950.47</v>
      </c>
      <c r="H14" s="96">
        <f t="shared" si="0"/>
      </c>
    </row>
    <row r="15" spans="2:8" ht="35.25" customHeight="1">
      <c r="B15" s="91" t="s">
        <v>72</v>
      </c>
      <c r="C15" s="91" t="s">
        <v>61</v>
      </c>
      <c r="D15" s="99" t="s">
        <v>100</v>
      </c>
      <c r="E15" s="98">
        <v>0</v>
      </c>
      <c r="F15" s="98">
        <v>4202</v>
      </c>
      <c r="G15" s="98">
        <v>7499223.27</v>
      </c>
      <c r="H15" s="96">
        <f t="shared" si="0"/>
      </c>
    </row>
    <row r="16" spans="2:8" ht="31.5" customHeight="1">
      <c r="B16" s="91" t="s">
        <v>81</v>
      </c>
      <c r="C16" s="91" t="s">
        <v>88</v>
      </c>
      <c r="D16" s="99" t="s">
        <v>101</v>
      </c>
      <c r="E16" s="98">
        <v>7596968.95</v>
      </c>
      <c r="F16" s="98">
        <v>0</v>
      </c>
      <c r="G16" s="98">
        <v>3056231.25</v>
      </c>
      <c r="H16" s="96">
        <f t="shared" si="0"/>
      </c>
    </row>
    <row r="17" spans="2:8" ht="31.5" customHeight="1" hidden="1">
      <c r="B17" s="92"/>
      <c r="C17" s="92"/>
      <c r="D17" s="100"/>
      <c r="E17" s="92"/>
      <c r="F17" s="92"/>
      <c r="G17" s="92"/>
      <c r="H17" s="96">
        <f t="shared" si="0"/>
      </c>
    </row>
    <row r="18" spans="2:8" ht="30.75" customHeight="1" hidden="1">
      <c r="B18" s="92"/>
      <c r="C18" s="92"/>
      <c r="D18" s="100"/>
      <c r="E18" s="92"/>
      <c r="F18" s="92"/>
      <c r="G18" s="92"/>
      <c r="H18" s="96">
        <f t="shared" si="0"/>
      </c>
    </row>
    <row r="19" spans="2:8" ht="33.75" customHeight="1" hidden="1">
      <c r="B19" s="92"/>
      <c r="C19" s="92"/>
      <c r="D19" s="100"/>
      <c r="E19" s="92"/>
      <c r="F19" s="92"/>
      <c r="G19" s="92"/>
      <c r="H19" s="96">
        <f t="shared" si="0"/>
      </c>
    </row>
    <row r="20" spans="2:7" ht="30" customHeight="1" hidden="1">
      <c r="B20" s="92"/>
      <c r="C20" s="92"/>
      <c r="D20" s="101"/>
      <c r="E20" s="92"/>
      <c r="F20" s="92"/>
      <c r="G20" s="92"/>
    </row>
    <row r="21" spans="2:7" ht="30" customHeight="1" hidden="1">
      <c r="B21" s="92"/>
      <c r="C21" s="92"/>
      <c r="D21" s="101"/>
      <c r="E21" s="92"/>
      <c r="F21" s="92"/>
      <c r="G21" s="92"/>
    </row>
    <row r="22" spans="2:7" ht="33" customHeight="1" hidden="1">
      <c r="B22" s="93"/>
      <c r="C22" s="93"/>
      <c r="D22" s="101"/>
      <c r="E22" s="93"/>
      <c r="F22" s="93"/>
      <c r="G22" s="93"/>
    </row>
    <row r="23" spans="2:7" ht="31.5" customHeight="1">
      <c r="B23" s="91" t="s">
        <v>82</v>
      </c>
      <c r="C23" s="91" t="s">
        <v>89</v>
      </c>
      <c r="D23" s="99" t="s">
        <v>102</v>
      </c>
      <c r="E23" s="98">
        <v>11623108</v>
      </c>
      <c r="F23" s="98">
        <v>264673</v>
      </c>
      <c r="G23" s="98">
        <v>10800674.1</v>
      </c>
    </row>
    <row r="24" spans="2:7" ht="31.5" customHeight="1">
      <c r="B24" s="91" t="s">
        <v>73</v>
      </c>
      <c r="C24" s="91" t="s">
        <v>62</v>
      </c>
      <c r="D24" s="99" t="s">
        <v>103</v>
      </c>
      <c r="E24" s="98">
        <v>8873736.9</v>
      </c>
      <c r="F24" s="98">
        <v>162393</v>
      </c>
      <c r="G24" s="98">
        <v>8654697.99</v>
      </c>
    </row>
    <row r="25" spans="2:7" ht="31.5" customHeight="1">
      <c r="B25" s="91" t="s">
        <v>83</v>
      </c>
      <c r="C25" s="91" t="s">
        <v>90</v>
      </c>
      <c r="D25" s="99" t="s">
        <v>104</v>
      </c>
      <c r="E25" s="98">
        <v>0</v>
      </c>
      <c r="F25" s="98">
        <v>-479000</v>
      </c>
      <c r="G25" s="98">
        <v>0</v>
      </c>
    </row>
    <row r="26" spans="2:7" ht="31.5" customHeight="1">
      <c r="B26" s="91" t="s">
        <v>74</v>
      </c>
      <c r="C26" s="91" t="s">
        <v>65</v>
      </c>
      <c r="D26" s="99" t="s">
        <v>105</v>
      </c>
      <c r="E26" s="98">
        <v>683609.38</v>
      </c>
      <c r="F26" s="98">
        <v>12065</v>
      </c>
      <c r="G26" s="98">
        <v>648076.07</v>
      </c>
    </row>
    <row r="27" spans="2:7" ht="31.5" customHeight="1">
      <c r="B27" s="91" t="s">
        <v>75</v>
      </c>
      <c r="C27" s="91" t="s">
        <v>64</v>
      </c>
      <c r="D27" s="99" t="s">
        <v>106</v>
      </c>
      <c r="E27" s="98">
        <v>8507554.06</v>
      </c>
      <c r="F27" s="98">
        <v>3013021</v>
      </c>
      <c r="G27" s="98">
        <v>1255558.49</v>
      </c>
    </row>
    <row r="28" spans="2:7" ht="31.5" customHeight="1">
      <c r="B28" s="91" t="s">
        <v>76</v>
      </c>
      <c r="C28" s="91" t="s">
        <v>63</v>
      </c>
      <c r="D28" s="99" t="s">
        <v>54</v>
      </c>
      <c r="E28" s="98">
        <v>5912650.8</v>
      </c>
      <c r="F28" s="98">
        <v>978996</v>
      </c>
      <c r="G28" s="98">
        <v>4689011.99</v>
      </c>
    </row>
    <row r="29" spans="2:7" ht="36.75" customHeight="1">
      <c r="B29" s="91" t="s">
        <v>84</v>
      </c>
      <c r="C29" s="91" t="s">
        <v>91</v>
      </c>
      <c r="D29" s="99" t="s">
        <v>107</v>
      </c>
      <c r="E29" s="98">
        <v>0</v>
      </c>
      <c r="F29" s="98">
        <v>-758000</v>
      </c>
      <c r="G29" s="98">
        <v>0</v>
      </c>
    </row>
    <row r="30" spans="2:7" ht="36.75" customHeight="1">
      <c r="B30" s="91" t="s">
        <v>85</v>
      </c>
      <c r="C30" s="91" t="s">
        <v>92</v>
      </c>
      <c r="D30" s="99" t="s">
        <v>108</v>
      </c>
      <c r="E30" s="98">
        <v>11230680</v>
      </c>
      <c r="F30" s="98">
        <v>290800</v>
      </c>
      <c r="G30" s="98">
        <v>0</v>
      </c>
    </row>
    <row r="31" spans="2:7" ht="36.75" customHeight="1">
      <c r="B31" s="91" t="s">
        <v>112</v>
      </c>
      <c r="C31" s="91" t="s">
        <v>115</v>
      </c>
      <c r="D31" s="99" t="s">
        <v>118</v>
      </c>
      <c r="E31" s="98">
        <v>18979620</v>
      </c>
      <c r="F31" s="98">
        <v>560000</v>
      </c>
      <c r="G31" s="98">
        <v>0</v>
      </c>
    </row>
    <row r="32" spans="2:7" ht="42.75" customHeight="1">
      <c r="B32" s="91" t="s">
        <v>113</v>
      </c>
      <c r="C32" s="91" t="s">
        <v>116</v>
      </c>
      <c r="D32" s="99" t="s">
        <v>119</v>
      </c>
      <c r="E32" s="98">
        <v>0</v>
      </c>
      <c r="F32" s="98">
        <v>560000</v>
      </c>
      <c r="G32" s="98">
        <v>0</v>
      </c>
    </row>
    <row r="33" spans="2:7" ht="21" customHeight="1">
      <c r="B33" s="110" t="s">
        <v>20</v>
      </c>
      <c r="C33" s="110"/>
      <c r="D33" s="111"/>
      <c r="E33" s="102">
        <f>SUM(E7:E32)</f>
        <v>118201354.17</v>
      </c>
      <c r="F33" s="102">
        <f>SUM(F7:F32)</f>
        <v>11301506</v>
      </c>
      <c r="G33" s="102">
        <f>SUM(G7:G32)</f>
        <v>76568300.94999999</v>
      </c>
    </row>
    <row r="34" ht="12.75" customHeight="1"/>
    <row r="35" ht="12.75" customHeight="1"/>
    <row r="36" ht="12.75" customHeight="1"/>
    <row r="37" ht="12.75" customHeight="1"/>
  </sheetData>
  <sheetProtection/>
  <mergeCells count="3">
    <mergeCell ref="B1:G2"/>
    <mergeCell ref="B3:G4"/>
    <mergeCell ref="B33:D33"/>
  </mergeCells>
  <printOptions/>
  <pageMargins left="0.53" right="0.32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ALBERTO</cp:lastModifiedBy>
  <cp:lastPrinted>2017-04-06T14:11:37Z</cp:lastPrinted>
  <dcterms:created xsi:type="dcterms:W3CDTF">2014-10-28T05:00:11Z</dcterms:created>
  <dcterms:modified xsi:type="dcterms:W3CDTF">2017-07-04T15:25:14Z</dcterms:modified>
  <cp:category/>
  <cp:version/>
  <cp:contentType/>
  <cp:contentStatus/>
</cp:coreProperties>
</file>